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1er Avance de Gestión 22\"/>
    </mc:Choice>
  </mc:AlternateContent>
  <xr:revisionPtr revIDLastSave="0" documentId="8_{2419D0CF-5001-416F-BF90-B9387CC301AE}" xr6:coauthVersionLast="47" xr6:coauthVersionMax="47" xr10:uidLastSave="{00000000-0000-0000-0000-000000000000}"/>
  <bookViews>
    <workbookView xWindow="-120" yWindow="-120" windowWidth="25440" windowHeight="15390" firstSheet="1" activeTab="3" xr2:uid="{00000000-000D-0000-FFFF-FFFF00000000}"/>
  </bookViews>
  <sheets>
    <sheet name="Hoja3" sheetId="3" r:id="rId1"/>
    <sheet name="Hoja1" sheetId="1" r:id="rId2"/>
    <sheet name="Hoja2" sheetId="2" r:id="rId3"/>
    <sheet name="Saldo al 23 de Agost" sheetId="4" r:id="rId4"/>
  </sheets>
  <definedNames>
    <definedName name="_xlnm.Print_Area" localSheetId="1">Hoja1!$A$1:$J$67</definedName>
    <definedName name="_xlnm.Print_Area" localSheetId="0">Hoja3!$A$1:$J$67</definedName>
    <definedName name="_xlnm.Print_Area" localSheetId="3">'Saldo al 23 de Agost'!$A$1:$K$51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4" l="1"/>
  <c r="H48" i="4" l="1"/>
  <c r="J48" i="4" s="1"/>
  <c r="H49" i="4"/>
  <c r="J49" i="4" s="1"/>
  <c r="H47" i="4"/>
  <c r="J47" i="4" s="1"/>
  <c r="H46" i="4"/>
  <c r="J46" i="4" s="1"/>
  <c r="H45" i="4"/>
  <c r="J45" i="4" s="1"/>
  <c r="H44" i="4"/>
  <c r="J44" i="4" s="1"/>
  <c r="H43" i="4"/>
  <c r="J43" i="4" s="1"/>
  <c r="H42" i="4"/>
  <c r="J42" i="4" s="1"/>
  <c r="H41" i="4"/>
  <c r="J41" i="4" s="1"/>
  <c r="H40" i="4"/>
  <c r="J40" i="4" s="1"/>
  <c r="I50" i="4" l="1"/>
  <c r="G17" i="4" l="1"/>
  <c r="H39" i="4" l="1"/>
  <c r="J39" i="4" s="1"/>
  <c r="H38" i="4"/>
  <c r="J38" i="4" s="1"/>
  <c r="H37" i="4"/>
  <c r="J37" i="4" s="1"/>
  <c r="H36" i="4"/>
  <c r="J36" i="4" s="1"/>
  <c r="H35" i="4"/>
  <c r="J35" i="4" s="1"/>
  <c r="H34" i="4"/>
  <c r="J34" i="4" s="1"/>
  <c r="H33" i="4"/>
  <c r="J33" i="4" s="1"/>
  <c r="H32" i="4"/>
  <c r="J32" i="4" s="1"/>
  <c r="H31" i="4"/>
  <c r="J31" i="4" s="1"/>
  <c r="H30" i="4"/>
  <c r="J30" i="4" s="1"/>
  <c r="H29" i="4"/>
  <c r="J29" i="4" s="1"/>
  <c r="H28" i="4"/>
  <c r="J28" i="4" s="1"/>
  <c r="G27" i="4"/>
  <c r="H27" i="4" s="1"/>
  <c r="J27" i="4" s="1"/>
  <c r="H26" i="4"/>
  <c r="J26" i="4" s="1"/>
  <c r="F26" i="4"/>
  <c r="G25" i="4"/>
  <c r="H25" i="4" s="1"/>
  <c r="J25" i="4" s="1"/>
  <c r="H24" i="4"/>
  <c r="J24" i="4" s="1"/>
  <c r="G23" i="4"/>
  <c r="H23" i="4" s="1"/>
  <c r="J23" i="4" s="1"/>
  <c r="G22" i="4"/>
  <c r="H22" i="4" s="1"/>
  <c r="J22" i="4" s="1"/>
  <c r="H21" i="4"/>
  <c r="J21" i="4" s="1"/>
  <c r="H20" i="4"/>
  <c r="J20" i="4" s="1"/>
  <c r="H19" i="4"/>
  <c r="J19" i="4" s="1"/>
  <c r="F19" i="4"/>
  <c r="H18" i="4"/>
  <c r="J18" i="4" s="1"/>
  <c r="H17" i="4"/>
  <c r="J17" i="4" s="1"/>
  <c r="G16" i="4"/>
  <c r="H16" i="4" s="1"/>
  <c r="J16" i="4" s="1"/>
  <c r="G15" i="4"/>
  <c r="H15" i="4" s="1"/>
  <c r="J15" i="4" s="1"/>
  <c r="G14" i="4"/>
  <c r="H14" i="4" s="1"/>
  <c r="J14" i="4" s="1"/>
  <c r="G13" i="4"/>
  <c r="H13" i="4" s="1"/>
  <c r="J13" i="4" s="1"/>
  <c r="G12" i="4"/>
  <c r="H12" i="4" s="1"/>
  <c r="J12" i="4" s="1"/>
  <c r="H11" i="4"/>
  <c r="J11" i="4" s="1"/>
  <c r="H10" i="4"/>
  <c r="J10" i="4" s="1"/>
  <c r="H9" i="4"/>
  <c r="G8" i="4"/>
  <c r="F50" i="4" l="1"/>
  <c r="H8" i="4"/>
  <c r="G50" i="4"/>
  <c r="J9" i="4"/>
  <c r="H50" i="4"/>
  <c r="J8" i="4"/>
  <c r="I64" i="3"/>
  <c r="E64" i="3"/>
  <c r="E67" i="3" s="1"/>
  <c r="J63" i="3"/>
  <c r="H63" i="3"/>
  <c r="J62" i="3"/>
  <c r="H62" i="3"/>
  <c r="J61" i="3"/>
  <c r="H61" i="3"/>
  <c r="H60" i="3"/>
  <c r="J60" i="3" s="1"/>
  <c r="H59" i="3"/>
  <c r="J59" i="3" s="1"/>
  <c r="H58" i="3"/>
  <c r="J58" i="3" s="1"/>
  <c r="J57" i="3"/>
  <c r="H57" i="3"/>
  <c r="H56" i="3"/>
  <c r="J56" i="3" s="1"/>
  <c r="H55" i="3"/>
  <c r="J55" i="3" s="1"/>
  <c r="H54" i="3"/>
  <c r="J54" i="3" s="1"/>
  <c r="H53" i="3"/>
  <c r="J53" i="3" s="1"/>
  <c r="H52" i="3"/>
  <c r="J52" i="3" s="1"/>
  <c r="H51" i="3"/>
  <c r="J51" i="3" s="1"/>
  <c r="G50" i="3"/>
  <c r="H50" i="3" s="1"/>
  <c r="J50" i="3" s="1"/>
  <c r="H49" i="3"/>
  <c r="J49" i="3" s="1"/>
  <c r="F49" i="3"/>
  <c r="G48" i="3"/>
  <c r="H48" i="3" s="1"/>
  <c r="J48" i="3" s="1"/>
  <c r="H47" i="3"/>
  <c r="J47" i="3" s="1"/>
  <c r="G46" i="3"/>
  <c r="H46" i="3" s="1"/>
  <c r="J46" i="3" s="1"/>
  <c r="G45" i="3"/>
  <c r="H45" i="3" s="1"/>
  <c r="J45" i="3" s="1"/>
  <c r="H44" i="3"/>
  <c r="J44" i="3" s="1"/>
  <c r="H43" i="3"/>
  <c r="J43" i="3" s="1"/>
  <c r="H42" i="3"/>
  <c r="J42" i="3" s="1"/>
  <c r="F42" i="3"/>
  <c r="F64" i="3" s="1"/>
  <c r="F66" i="3" s="1"/>
  <c r="H41" i="3"/>
  <c r="J41" i="3" s="1"/>
  <c r="G40" i="3"/>
  <c r="H40" i="3" s="1"/>
  <c r="J40" i="3" s="1"/>
  <c r="H39" i="3"/>
  <c r="J39" i="3" s="1"/>
  <c r="G39" i="3"/>
  <c r="G38" i="3"/>
  <c r="H38" i="3" s="1"/>
  <c r="J38" i="3" s="1"/>
  <c r="G37" i="3"/>
  <c r="H37" i="3" s="1"/>
  <c r="J37" i="3" s="1"/>
  <c r="G36" i="3"/>
  <c r="H36" i="3" s="1"/>
  <c r="J36" i="3" s="1"/>
  <c r="G35" i="3"/>
  <c r="H35" i="3" s="1"/>
  <c r="J35" i="3" s="1"/>
  <c r="J34" i="3"/>
  <c r="H34" i="3"/>
  <c r="H33" i="3"/>
  <c r="J33" i="3" s="1"/>
  <c r="H32" i="3"/>
  <c r="J32" i="3" s="1"/>
  <c r="G31" i="3"/>
  <c r="H31" i="3" s="1"/>
  <c r="F24" i="3"/>
  <c r="E24" i="3"/>
  <c r="E66" i="3" s="1"/>
  <c r="G23" i="3"/>
  <c r="H23" i="3" s="1"/>
  <c r="J23" i="3" s="1"/>
  <c r="H22" i="3"/>
  <c r="J22" i="3" s="1"/>
  <c r="H21" i="3"/>
  <c r="J21" i="3" s="1"/>
  <c r="J20" i="3"/>
  <c r="H20" i="3"/>
  <c r="H19" i="3"/>
  <c r="J19" i="3" s="1"/>
  <c r="G18" i="3"/>
  <c r="H18" i="3" s="1"/>
  <c r="J18" i="3" s="1"/>
  <c r="H17" i="3"/>
  <c r="J17" i="3" s="1"/>
  <c r="G16" i="3"/>
  <c r="H16" i="3" s="1"/>
  <c r="J16" i="3" s="1"/>
  <c r="H15" i="3"/>
  <c r="J15" i="3" s="1"/>
  <c r="G14" i="3"/>
  <c r="H14" i="3" s="1"/>
  <c r="J14" i="3" s="1"/>
  <c r="J13" i="3"/>
  <c r="H13" i="3"/>
  <c r="I12" i="3"/>
  <c r="I24" i="3" s="1"/>
  <c r="I66" i="3" s="1"/>
  <c r="G12" i="3"/>
  <c r="H12" i="3" s="1"/>
  <c r="J12" i="3" s="1"/>
  <c r="H11" i="3"/>
  <c r="J11" i="3" s="1"/>
  <c r="H10" i="3"/>
  <c r="J10" i="3" s="1"/>
  <c r="G9" i="3"/>
  <c r="H9" i="3" s="1"/>
  <c r="J9" i="3" s="1"/>
  <c r="G8" i="3"/>
  <c r="H8" i="3" s="1"/>
  <c r="J8" i="3" s="1"/>
  <c r="G7" i="3"/>
  <c r="H7" i="3" s="1"/>
  <c r="G4" i="3"/>
  <c r="G24" i="3" l="1"/>
  <c r="J50" i="4"/>
  <c r="J7" i="3"/>
  <c r="J24" i="3" s="1"/>
  <c r="H24" i="3"/>
  <c r="J31" i="3"/>
  <c r="J64" i="3" s="1"/>
  <c r="H64" i="3"/>
  <c r="G64" i="3"/>
  <c r="G66" i="3" s="1"/>
  <c r="I64" i="1"/>
  <c r="E64" i="1"/>
  <c r="E67" i="1" s="1"/>
  <c r="E24" i="1"/>
  <c r="H66" i="3" l="1"/>
  <c r="J66" i="3"/>
  <c r="H62" i="1"/>
  <c r="J62" i="1" s="1"/>
  <c r="G4" i="1" l="1"/>
  <c r="G50" i="1" l="1"/>
  <c r="G46" i="1"/>
  <c r="G48" i="1"/>
  <c r="G37" i="1"/>
  <c r="G36" i="1"/>
  <c r="G35" i="1"/>
  <c r="G45" i="1"/>
  <c r="G23" i="1"/>
  <c r="I12" i="1"/>
  <c r="G12" i="1"/>
  <c r="F24" i="1" l="1"/>
  <c r="I24" i="1"/>
  <c r="H52" i="1"/>
  <c r="J52" i="1" s="1"/>
  <c r="H57" i="1"/>
  <c r="H58" i="1"/>
  <c r="J58" i="1" s="1"/>
  <c r="H59" i="1"/>
  <c r="J59" i="1" s="1"/>
  <c r="H60" i="1"/>
  <c r="J60" i="1" s="1"/>
  <c r="H61" i="1"/>
  <c r="J61" i="1" s="1"/>
  <c r="H63" i="1"/>
  <c r="J63" i="1" s="1"/>
  <c r="H50" i="1" l="1"/>
  <c r="J50" i="1" s="1"/>
  <c r="H43" i="1" l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1" i="1"/>
  <c r="J51" i="1" s="1"/>
  <c r="H56" i="1"/>
  <c r="J56" i="1" s="1"/>
  <c r="H53" i="1"/>
  <c r="J53" i="1" s="1"/>
  <c r="H55" i="1"/>
  <c r="J55" i="1" s="1"/>
  <c r="H54" i="1"/>
  <c r="J54" i="1" s="1"/>
  <c r="J57" i="1"/>
  <c r="H42" i="1"/>
  <c r="J42" i="1" s="1"/>
  <c r="F49" i="1"/>
  <c r="F42" i="1"/>
  <c r="F64" i="1" s="1"/>
  <c r="G40" i="1" l="1"/>
  <c r="G39" i="1"/>
  <c r="G18" i="1" l="1"/>
  <c r="G16" i="1" l="1"/>
  <c r="G14" i="1"/>
  <c r="G9" i="1"/>
  <c r="G8" i="1"/>
  <c r="G7" i="1"/>
  <c r="G24" i="1" s="1"/>
  <c r="F66" i="1" l="1"/>
  <c r="H32" i="1"/>
  <c r="H33" i="1"/>
  <c r="J33" i="1" s="1"/>
  <c r="H34" i="1"/>
  <c r="J34" i="1" s="1"/>
  <c r="H35" i="1"/>
  <c r="J35" i="1" s="1"/>
  <c r="H36" i="1"/>
  <c r="J36" i="1" s="1"/>
  <c r="H39" i="1"/>
  <c r="J39" i="1" s="1"/>
  <c r="H40" i="1"/>
  <c r="J40" i="1" s="1"/>
  <c r="H41" i="1"/>
  <c r="J41" i="1" s="1"/>
  <c r="G38" i="1"/>
  <c r="H38" i="1" s="1"/>
  <c r="J38" i="1" s="1"/>
  <c r="H37" i="1"/>
  <c r="J37" i="1" s="1"/>
  <c r="G31" i="1"/>
  <c r="G64" i="1" s="1"/>
  <c r="H23" i="1"/>
  <c r="J23" i="1" s="1"/>
  <c r="H22" i="1"/>
  <c r="J22" i="1" s="1"/>
  <c r="H21" i="1"/>
  <c r="J21" i="1" s="1"/>
  <c r="H20" i="1"/>
  <c r="J20" i="1" s="1"/>
  <c r="H17" i="1"/>
  <c r="J17" i="1" s="1"/>
  <c r="H16" i="1"/>
  <c r="J16" i="1" s="1"/>
  <c r="H15" i="1"/>
  <c r="J15" i="1" s="1"/>
  <c r="H13" i="1"/>
  <c r="J13" i="1" s="1"/>
  <c r="H12" i="1"/>
  <c r="H11" i="1"/>
  <c r="J11" i="1" s="1"/>
  <c r="H10" i="1"/>
  <c r="J10" i="1" s="1"/>
  <c r="H9" i="1"/>
  <c r="J9" i="1" s="1"/>
  <c r="H8" i="1"/>
  <c r="J8" i="1" s="1"/>
  <c r="J12" i="1" l="1"/>
  <c r="J32" i="1"/>
  <c r="H31" i="1"/>
  <c r="I66" i="1"/>
  <c r="E66" i="1"/>
  <c r="H18" i="1"/>
  <c r="J18" i="1" s="1"/>
  <c r="H14" i="1"/>
  <c r="J14" i="1" s="1"/>
  <c r="H7" i="1"/>
  <c r="H19" i="1"/>
  <c r="J19" i="1" s="1"/>
  <c r="J7" i="1" l="1"/>
  <c r="H24" i="1"/>
  <c r="J31" i="1"/>
  <c r="J64" i="1" s="1"/>
  <c r="H64" i="1"/>
  <c r="J24" i="1"/>
  <c r="G66" i="1"/>
  <c r="H66" i="1" l="1"/>
  <c r="J66" i="1"/>
</calcChain>
</file>

<file path=xl/sharedStrings.xml><?xml version="1.0" encoding="utf-8"?>
<sst xmlns="http://schemas.openxmlformats.org/spreadsheetml/2006/main" count="573" uniqueCount="192">
  <si>
    <t xml:space="preserve"> </t>
  </si>
  <si>
    <t>NO.</t>
  </si>
  <si>
    <t>E M P R E S A</t>
  </si>
  <si>
    <t>CONTRATO</t>
  </si>
  <si>
    <t>OBRA</t>
  </si>
  <si>
    <t>OBRAS Y RECUBRIMIENTOS SA DE CV</t>
  </si>
  <si>
    <t>SEAPAL-2021-25-AD</t>
  </si>
  <si>
    <t>Reposición de Red de Alcantarillado Sanitario en Circuito Isla Río Cuale con Tubería de 10” Acero Ced. 40, 6” PVC S-20 y 10” PVC S-20</t>
  </si>
  <si>
    <t>DEICO WKY SA DE CV</t>
  </si>
  <si>
    <t>SEAPAL-2021-26-AD</t>
  </si>
  <si>
    <t>Reposición de Línea de 24” de Hierro Dúctil en cruce de Río Cuale lado Norte y lado Sur sobre l calle Aguacate , Col. Emiliano Zapata</t>
  </si>
  <si>
    <t>SAGAR CONSTRUCCIONES SA DE CV</t>
  </si>
  <si>
    <t>SEAPAL-2021-27-AD</t>
  </si>
  <si>
    <t>Reposición de Red de Alcantarillado Sanitario  de 12” S-20 en Rivera del Río Cuale Norte entre calle Cuauhtémoc hasta Insurgentes y Miramar</t>
  </si>
  <si>
    <t>OBRAS ESPECIALIZADAS DE LATINOAMERICA SA DE CV</t>
  </si>
  <si>
    <t>SEAPAL-2021-28-CSS</t>
  </si>
  <si>
    <t>Trabajos complemetarios Av. Prisciliano Sánchez entre Av. Arboledas y calle Agustín Flores Contreras, Col. La Bobadilla</t>
  </si>
  <si>
    <t>GRUPO VERSAPE SA DE CV</t>
  </si>
  <si>
    <t>SEAPAL-2021-29-CSS</t>
  </si>
  <si>
    <t>Reposición de red de Alcantarillado Sanitario Colector 18” y Subcolector de 12” (cruce Río Cuale) sobre la calle Constitución entre calle Encino y calle 5 de Febrero</t>
  </si>
  <si>
    <t>GRUPO CONSTRUCTOR CONSEGA SA DE CV</t>
  </si>
  <si>
    <t>SEAPAL-2021-30-CSS</t>
  </si>
  <si>
    <t>Reconstrucción de Instalación y Pozo Profundo num. 29 en Col. Playa Grande</t>
  </si>
  <si>
    <t>CONSTRUCTORA MOAV S DE RL DE CV</t>
  </si>
  <si>
    <t>SEAPAL-2021-31-CSS</t>
  </si>
  <si>
    <t>Reposición de Red de Alcantarillado Sanitario en calle Océano Indico, Océano Pacifico, Océano Atlántico, Priv. Mar Indico, Mar del Sur, Mar Blanco, Mar Egeo, Mar de Cortes, Mar Caribe y Lateral Av. Prisciliano Sánchez, de la Colonia Palmar de Aramara</t>
  </si>
  <si>
    <t>GRUPO CONSTRUCTOR EL REAL DEL ROSARIO SA DE CV</t>
  </si>
  <si>
    <t>SEAPAL-2021-32-CSS</t>
  </si>
  <si>
    <t>Trabajos de Conformación de Represa y Protección de Pozo Radial con Gaviones Rio Ameca - Río Mascota</t>
  </si>
  <si>
    <t>RODHERICK PALACIOS BAUTISTA</t>
  </si>
  <si>
    <t>SEAPAL-2021-33-CSS</t>
  </si>
  <si>
    <t>Reposición de línea de agua potable de 8” RD-26 de PVC, sobre la Rivera del Rio Pitillal de Pozo 30 a interconexión con línea existente</t>
  </si>
  <si>
    <t>RO&amp;JO COMERCIAL S DE RL DE CV</t>
  </si>
  <si>
    <t>SEAPAL-2021-34-CSS</t>
  </si>
  <si>
    <t>Reposición de línea de agua potable de 8” y 12” rd-26 de PVC, y 8” acero Ced. 40 sobre calle Naranjo en cruce de Río Cuale a Galería no. 1</t>
  </si>
  <si>
    <t>ALMACO CONSTRUCCIÓN Y DISEÑO SA DE CV</t>
  </si>
  <si>
    <t>SEAPAL-2021-35-CSS</t>
  </si>
  <si>
    <t>Reposición de línea de agua potable de 4” de Acero ced. 40 en cruce de Río Cuale entre la calle Felipe Ángeles y Av. Manantial en la colonia Buenos Aires a la Col. Palmares</t>
  </si>
  <si>
    <t>DANIEL FELIPE ECHEVERRÍA DÍAZ DE LEON</t>
  </si>
  <si>
    <t>SEAPAL-2021-36-CSS</t>
  </si>
  <si>
    <t>Equipamiento para Pozo no 5 y Ampliación de la Red de Aguas Tratadas en 8” para incorporación de Pozo Profundo Ejidal n° 5 y su Interconexión a la Red de distribución de agua</t>
  </si>
  <si>
    <t>ALTA TORSIÓN CONSTRUCCIÓNES SA DE CV</t>
  </si>
  <si>
    <t>SEAPAL-2021-37-CSS</t>
  </si>
  <si>
    <t>Construcción de la línea de alimentación de la Red de Agua Potable en 12” RD-26 de PVC en calle Gardenia, Puerto Vallarta, Jalisco</t>
  </si>
  <si>
    <t>MAGS CONSTRUCCIONES, SA DE CV</t>
  </si>
  <si>
    <t>SEAPAL-2021-38-AD</t>
  </si>
  <si>
    <t>Reoisición de Red de Alcntarillado Sanitario de 10" de PVC S-20, en calle prol. Invierno entre calle Privada Atmosfera y Privada Lázaro Cárdenas</t>
  </si>
  <si>
    <t>SEAPAL-2021-39-AD</t>
  </si>
  <si>
    <t>Reposición de Línea de Agua Potable  de 4" de Acero Ced. 40  en cruce de Río Cuale sobre la Calle Lázaro Cárdenas y de 3" RD26 PVC en la calle Prolongación Invierno</t>
  </si>
  <si>
    <t>SEAPAL-2021-40-CSS</t>
  </si>
  <si>
    <t>Reposición de línea de agua potable de 8”RD-26 de PVC y 8” Acero Ced. 40, en cruce de Río Cuale de la Galería no. 3 a la Colonia Las Canoas</t>
  </si>
  <si>
    <t>SALINAS LARUMBE DISEÑO Y CONSTRUCCIÓN, SA DE CV</t>
  </si>
  <si>
    <t>SEAPAL-2021-44-AD</t>
  </si>
  <si>
    <t>Sustitución de Medidores en varias Colonias de la Ciudad</t>
  </si>
  <si>
    <t>RENCOIST Construcciones, S.A. de C.V.</t>
  </si>
  <si>
    <t>SEAPAL-2022-01-AD</t>
  </si>
  <si>
    <t>RED DE AGUA POTABLE EN LA C. PERÚ ENTRE C. URUGUAY Y C. ARGENTINA, COL. 5 DE DICIEMBRE, PUERTO VALLARTA, JAL</t>
  </si>
  <si>
    <t>ALMACO Construcción y Diseño, S.A. de C.V</t>
  </si>
  <si>
    <t>SEAPAL-2022-02-AD</t>
  </si>
  <si>
    <t>REPARACIÓN DE 100 FUGAS DE AGUA POTABLE NO VISIBLES DETECTADAS EN DIFERENTES COLONIAS DE LA CIUDAD</t>
  </si>
  <si>
    <t>Daniel Felipe Echeverria Diaz de León</t>
  </si>
  <si>
    <t>SEAPAL-2022-03-AD</t>
  </si>
  <si>
    <t>NACBER Construcciones, S.A. de C.V.</t>
  </si>
  <si>
    <t>SEAPAL-2022-04-AD</t>
  </si>
  <si>
    <t>SIFÓN PROVISIONAL CON TUBERÍA DE 6” EN ACERO SOLDABLE, EN LA CALLE SANTA BÁRBARA. FRACCIONAMIENTO AMAPAS, PUERTO VALLARTA. JAL.</t>
  </si>
  <si>
    <t>Salinas Larumbe Diseño y Construcción, S. de R.L. de C.V.</t>
  </si>
  <si>
    <t>SEAPAL-2022-05-CSS</t>
  </si>
  <si>
    <t>SUSTITUCIÓN DE MEDIDORES EN DIFERENTES COLONIAS DE LA CIUDAD SEGUNDA ETAPA</t>
  </si>
  <si>
    <t>B&amp;G Construcción y Rehabilitación de Redes, S.A. de C.V.</t>
  </si>
  <si>
    <t>SEAPAL-2022-06-CSS</t>
  </si>
  <si>
    <t>REHABILITACIÓN 200.00 ML DEL SUB COLECTOR EDUCACIÓN DE 18” (45 CMS) CON MANGA UV, EN AV. POLITÉCNICO NACIONAL, COL. EDUCACIÓN, PUERTO VALLARTA, JAL.</t>
  </si>
  <si>
    <t>Grupo Constructor El Real del Rosario S.A. de C.V.,</t>
  </si>
  <si>
    <t>SEAPAL-2022-07-CSS</t>
  </si>
  <si>
    <t>CONFORMACIÓN DE TALUD Y MURO DE ESPIGÓN EN EL RADIAL”</t>
  </si>
  <si>
    <t>Constructora Aurarq, S.A. de C.V.</t>
  </si>
  <si>
    <t>SEAPAL-2022-08-CSS</t>
  </si>
  <si>
    <t>RETIRO DE AZOLVE PROVOCADO POR NORA EN EL RIO MASCOTA EN EL POZO RADIAL</t>
  </si>
  <si>
    <t>Obras Especializadas de Latinoamérica, S.A. de C.V.</t>
  </si>
  <si>
    <t>SEAPAL-2022-09-CSS</t>
  </si>
  <si>
    <t>SUMINISTRO Y COLOCACIÓN DE TANQUES NODRIZA DE 10,000.00 LTS. EN DIFERENTES PUNTOS DE LA CIUDAD DE PUERTO VALLARTA, JAL.</t>
  </si>
  <si>
    <t>Garey Construcciones, S.A. de C.V.</t>
  </si>
  <si>
    <t>SEAPAL-2022-10-CSS</t>
  </si>
  <si>
    <t>LÍNEA DE CONDUCCIÓN DE 10” DE PVC CLASE 10, EN LA C. JAVIER MINA ENTRE C. MARCELINO GARCÍA BARRAGÁN Y AV. GONZÁLEZ GALLO, AV. GONZÁLEZ GALLO ENTRE C. JAVIER MINA Y AV. LAS TORRES, AV. LAS TORRES ENTRE AV. GONZÁLEZ GALLO HASTA EL POZO 10, EN FRACC. INFONAVIT CTM, PUERTO VALLARTA.</t>
  </si>
  <si>
    <t>Agregados RT, S.A. de C.V.</t>
  </si>
  <si>
    <t>SEAPAL-2022-11-AD</t>
  </si>
  <si>
    <t>TRABAJOS COMPLEMENTARIOS EN EL POZO RADIAL (CON UTILILIZACIÓN DE EQUIPO MECÁNICO)</t>
  </si>
  <si>
    <t>COMPROMETIDO</t>
  </si>
  <si>
    <t>OBRAS 2021</t>
  </si>
  <si>
    <t>SUMAS :</t>
  </si>
  <si>
    <t>OBRAS 2022</t>
  </si>
  <si>
    <t>SALDO CONTRATISTA</t>
  </si>
  <si>
    <t>ANTICIPO POR DEVENGAR</t>
  </si>
  <si>
    <t>SALDO FINAL</t>
  </si>
  <si>
    <t>SUMA TOTAL :</t>
  </si>
  <si>
    <t>EJERCIDO Y PAGADO</t>
  </si>
  <si>
    <t>C. José Luis Téllez Peredo</t>
  </si>
  <si>
    <t>SEAPAL-2022-12-CSS</t>
  </si>
  <si>
    <t>RED DE AGUA  POTABLE Y ALCANTARILLADO SANITARIO EN LA CALLE BASILIO BADILLO ENTRE CALLE OLAS ALTAS Y CALLE INSURGENTES, COL. EMILIANO ZAPATA, PUERTO VALLARTA, JAL.</t>
  </si>
  <si>
    <t>Industrias ALVHIER S.A. de C.V.</t>
  </si>
  <si>
    <t>SEAPAL-2022-13-CSS</t>
  </si>
  <si>
    <t>PERFORACIÓN DE POZO Y BARDEO PERIMETRAL, CASETA DE CONTROL, CASETA PARA PLANTA DE EMRGENCIA, CASETA DE CLORACIÓN Y EQUIPAMIENTO DEL POZO 41</t>
  </si>
  <si>
    <t>RO&amp;JO Comercial S DE RL DE CV</t>
  </si>
  <si>
    <t>SEAPAL-2022-14-CSS</t>
  </si>
  <si>
    <t>PERFORACIÓN DE POZO Y BARDEO PERIMETRAL, CASETA DE CONTROL, CASETA PARA PLANTA DE EMRGENCIA, CASETA DE CLORACIÓN Y EQUIPAMIENTO DEL POZO 42</t>
  </si>
  <si>
    <t>ALMACO Construcción y Diseño, S.A. de C.V.</t>
  </si>
  <si>
    <t>SEAPAL-2022-15-CSS</t>
  </si>
  <si>
    <t>OBRAS EMERGENTES  DE RECAUNZAMIENTO Y PROTECCIÓN DE INSTALACIÓNES ESTRATÉGICAS DE SEAPAL (POZO 29 Y 30) EN LOS MÁRGENES DEL RÍO PITILLAL</t>
  </si>
  <si>
    <t>Grupo Constructor  CONSEGA SA de CV</t>
  </si>
  <si>
    <t>SEAPAL-2022-16-CSS</t>
  </si>
  <si>
    <t>RED DE AGUA POTABLE EN CALLE INDEPENDENCIA ENTRE CALLE GUATEMALA Y CALLE ALDAMA COL. LA PLAYITA, PITILLAL, PUERTO VALLARTA, JAL.</t>
  </si>
  <si>
    <t>GVC Constructora de la Bahía , S.A. de C.V.</t>
  </si>
  <si>
    <t>SEAPAL-2022-17-CSS</t>
  </si>
  <si>
    <t>CONSTRUCCIÓN DE CASETA Y SUNINISTRO E INSTALACIÓN DE PLANTA DE EMERGENCIA Y PANELES SOLARES PARA POZO 5 EN IXTAPA, PUERTO VALLARTA, JAL.</t>
  </si>
  <si>
    <t>GAREY Construcciones, S.A. de C.V.</t>
  </si>
  <si>
    <t>SEAPAL-2022-18-CSS</t>
  </si>
  <si>
    <t>LÍNEA DE CONDUCCIÓN DE 8" CON TUBO DE PVC RD-26, DEL POZO 29 HASTA EL POZO 34</t>
  </si>
  <si>
    <t>SEAPAL-2022-19-I3P</t>
  </si>
  <si>
    <t>COLECTOR VERACRUZ EN LA AV. PRISCILIANO SÁNCHEZ ENTRE AGUSTIN FLORES CONTRERAS Y VERACRUZ, EN EL PITILLAL, JAL.</t>
  </si>
  <si>
    <t>SEAPAL-2022-20</t>
  </si>
  <si>
    <t>REPOSICIÓN DE LÍNEA DE CONDUCCIÓN DE AGUA POTABLE DE 10" DE RD-26 Y DE 10" DE ACERO CED. 40, EN CALLE INSURGENTES (PUENTE SOBRE EL RÍO CUALE) ENTRE AQUÍLES SERDÁN Y AGUSTÍN RODRÍGUEZ</t>
  </si>
  <si>
    <t>“RED DE AGUA POTABLE CON LA RECALIBRACIÓN DE TUBERÍA DE 3” POR TUBERÍA DE 4” EN CALLES NICARAGUA, COSTA RICA, BELICE, PRIV. PUERTO RICO, MANGO Y GUAYABO EN PUERTO VALLARTA, JAL.</t>
  </si>
  <si>
    <t>TECNO CONSTRUCCION INMOBILIARIA, S.A. DE C.V.</t>
  </si>
  <si>
    <t>DESAZOLVE DEL RIO MASCOTA AGUAS ARRIBA DEL POZO RADIAL</t>
  </si>
  <si>
    <t>GRUPO CONSTRUCTOR EL REAL DEL ROSARIO, S.A. DE C.V.</t>
  </si>
  <si>
    <t>SEAPAL-2022-21</t>
  </si>
  <si>
    <t>SEAPAL-2022-26</t>
  </si>
  <si>
    <t>SEAPAL-2022-23</t>
  </si>
  <si>
    <t>SEAPAL-2022-25</t>
  </si>
  <si>
    <t>SEAPAL-2022-24</t>
  </si>
  <si>
    <t>SEAPAL-2022-27</t>
  </si>
  <si>
    <t>SUMINISTRO Y COLOCACIÓN DE TANQUES NODRIZA DE 10,000.00 LTS. EN DIFERENTES PUNTOS DE LA CIUDAD DE PUERTO VALLARTA, JAL</t>
  </si>
  <si>
    <t>OBRAS ESPECIALIZADAS DE LATINOAMERICA, S.A. DE C.V.</t>
  </si>
  <si>
    <t>DESAZOLVE DEL RIO AMECA AGUAS ABAJO DEL POZO RADIAL”</t>
  </si>
  <si>
    <t>SALINAS LARUMBE DISEÑO Y CONSTRUCCION, S. DE R.L. DE C.V.</t>
  </si>
  <si>
    <t>RED DE AGUA POTABLE EN CALLE PAVO REAL ENTRE AV. FCO. VILLA Y RUISEÑOR EN FRACC. ARALIAS II, PUERTO VALLARTA, JAL.</t>
  </si>
  <si>
    <t>GVC CONSTRUCTORA DE LA BAHIA, S.A. DE C.V.</t>
  </si>
  <si>
    <t>LÍNEA DE CONDUCCIÓN DE AGUA DEL MANTO FREÁTICO CON TUBERÍA DE 10” DE PVC RD-26, DE LAS CALLES HAMBURGO Y ESPAÑA HACIA EL POZO 13 EN PUERTO VALLARTA, JAL</t>
  </si>
  <si>
    <t>RT TERRASERIAS Y CONSTRUCCIONES, S.A. DE C.V.</t>
  </si>
  <si>
    <t>SEAPAL-2021-23-AD</t>
  </si>
  <si>
    <t>Reposición de Línea de Agua Potable  de 4" de Acero Ced. 40  en cruce de Río Piilal sobre la Calle Pedro Moreno hasta la cancha Col. Playa Grande</t>
  </si>
  <si>
    <t>SEAPAL-2021-24-AD</t>
  </si>
  <si>
    <t>Reposición de Línea de Agua Potable de 12” de Hierro Dúctil y 8” de PVC RD-26 en cruce de Río Pitillal Col. Playa Grande y/o San Esteban</t>
  </si>
  <si>
    <t>CONSTRUCTORA BAUER SA DE CV/Convenio Adicional</t>
  </si>
  <si>
    <t>AEDIFICANT  SA  DE CV/Convenio Adicional</t>
  </si>
  <si>
    <t>Constructora BAUER SA de CV</t>
  </si>
  <si>
    <t>SEAPAL-2022-28-CSS</t>
  </si>
  <si>
    <t>RED DE AGUA REHABILITACIÓN Y RECALIBRACIÓN DE SIFÓN POLITÉCNICO NACIONAL, EN LA AV. POLITÉCNICO NACIONAL A UN COSTADO DEL PUENTE</t>
  </si>
  <si>
    <t>Alta Torsión Construcción y Diseño SA de CV</t>
  </si>
  <si>
    <t>SEAPAL-2022-29-CSS</t>
  </si>
  <si>
    <t>RED DE AGUA POTABLE EN AV PLAYA GRANDE, DEL POZO 27 AL POZO 3 ENTRE JORGE NEGRETE A PROLONGACIÓN PAVO REAL COL. PRESIDENTES MUNICIPALES, PUERTO VALLARTA, JAL.”</t>
  </si>
  <si>
    <t>SEAPAL-2022-30-CSS</t>
  </si>
  <si>
    <t>RED DE AGUA POTABLE EN RECALIBRACIÓN DE TUBERÍA DE 8” Ø POR TUBERÍA DE 10” Ø EN CALLES ALEMANIA, 20 DE NOVIEMBRE Y GUATEMALA ENTRE CALLE 24 DE FEBRERO E INDEPENDENCIA. DELEGACIÓN EL PITILLAL, PUERTO VALLARTA, JAL</t>
  </si>
  <si>
    <t>Grupo VERSAPE SA de CV</t>
  </si>
  <si>
    <t>SEAPAL-2022-31-CSS</t>
  </si>
  <si>
    <t>RED DE AGUA POTABLE EN LA CARRETERA IXTAPA-LAS PALMAS EN IXTAPA, PUERTO VALLARTA, JAL</t>
  </si>
  <si>
    <t>SEAPAL-2022-32-LP</t>
  </si>
  <si>
    <t>CONSTRUCCIÓN TANQUE VALLARTA 2 DE 6,192 M3 EN CAMINO AL PIRULÍ</t>
  </si>
  <si>
    <t>SEAPAL-2022-22-CSS</t>
  </si>
  <si>
    <t>RED DE AGUA POTABLE CALLE OCEANO PACIFICO PTE. ENTRE CALLEMONTESSORI Y AV.PRISCILIANO SÁNCHES, EN PALMAR DE ARAMARA PUERTO VALLARTA, JAL.</t>
  </si>
  <si>
    <t>checar monto de contrato</t>
  </si>
  <si>
    <t>Reporte de pólizas generadas de los meses de Enero a Junio 2022</t>
  </si>
  <si>
    <t>Compartir la balanza de comprobación al 31 de Diciembre de 2021</t>
  </si>
  <si>
    <t>Listado de bienes y servicios de Sadmun al 11 de Julio de 2022</t>
  </si>
  <si>
    <t>CONSTRUCTORA BAUER SA DE CV</t>
  </si>
  <si>
    <t>RT TERRASERIAS Y CONSTRUCCIONES  SA DE CV</t>
  </si>
  <si>
    <t>SEAPAL-2021-12-CSS</t>
  </si>
  <si>
    <t>Rehabilitación de Cárcamo "El Tornillo" y 552.65 Ml de línea de impulsión de 14" al Colector Centro Norte</t>
  </si>
  <si>
    <t>AEDIFICANT  SA  DE CV</t>
  </si>
  <si>
    <t>Innovacion en Bombeo y Desasolve, S.A. de C.V.</t>
  </si>
  <si>
    <t>SEAPAL-2022-33-LP</t>
  </si>
  <si>
    <t>Dif. Obra</t>
  </si>
  <si>
    <t>Convenio Adicional Ro &amp; Jo Comercial</t>
  </si>
  <si>
    <t>SEAPAL-2021-34 CSS</t>
  </si>
  <si>
    <t>SEAPAL-2022-34-LP</t>
  </si>
  <si>
    <t>RED DE AGUA POTABLE EN GPE. SANCHEZ ENTRE JESUS LANGARICA Y ALDAMA, COL. CENTRO</t>
  </si>
  <si>
    <t>SEAPAL-2022-35-LP</t>
  </si>
  <si>
    <t>RECALIBRACION DE COLECTOR DE 20"</t>
  </si>
  <si>
    <t>SEAPAL-2022-36-AD</t>
  </si>
  <si>
    <t>TRABAJOS DE ESTACIÓN DE DIESEL</t>
  </si>
  <si>
    <t>SEAPAL-2022-37-CSS</t>
  </si>
  <si>
    <t>MEJORA Y REHABILITACIÓN DE SISTEMA DE AIREACIÓN</t>
  </si>
  <si>
    <t>SEAPAL-2022-38-CSS</t>
  </si>
  <si>
    <t>RENCAUZAMIENTO Y PROTECCIÓN DE INSTALACIONES</t>
  </si>
  <si>
    <t>2022-39-CSS</t>
  </si>
  <si>
    <t>2022-40-CSS</t>
  </si>
  <si>
    <t>2022-41-AD</t>
  </si>
  <si>
    <t>LINEA DE 6" DE PVC RD-26, CON 811.60 ML</t>
  </si>
  <si>
    <t>LINEA DE 12" DE PVC RD-26 CON 487.74 ML</t>
  </si>
  <si>
    <t>CONSTRUCCIÓN DE BASE PARA PLANTA POTABILIZADORA EN TANQUE SAN LUIS</t>
  </si>
  <si>
    <t>Primer y segundo convenio</t>
  </si>
  <si>
    <t>Palgey y mtc morad</t>
  </si>
  <si>
    <t>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</si>
</sst>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/>
    <xf numFmtId="14" fontId="3" fillId="0" borderId="0" xfId="0" applyNumberFormat="1" applyFont="1" applyFill="1"/>
    <xf numFmtId="14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/>
    <xf numFmtId="44" fontId="4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3" fillId="3" borderId="3" xfId="0" applyNumberFormat="1" applyFont="1" applyFill="1" applyBorder="1"/>
    <xf numFmtId="164" fontId="3" fillId="3" borderId="12" xfId="0" applyNumberFormat="1" applyFont="1" applyFill="1" applyBorder="1"/>
    <xf numFmtId="164" fontId="3" fillId="3" borderId="2" xfId="0" applyNumberFormat="1" applyFont="1" applyFill="1" applyBorder="1"/>
    <xf numFmtId="164" fontId="3" fillId="3" borderId="13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0" xfId="0" applyFont="1" applyFill="1" applyBorder="1"/>
    <xf numFmtId="44" fontId="4" fillId="4" borderId="7" xfId="1" applyFont="1" applyFill="1" applyBorder="1"/>
    <xf numFmtId="44" fontId="4" fillId="4" borderId="6" xfId="1" applyFont="1" applyFill="1" applyBorder="1"/>
    <xf numFmtId="44" fontId="4" fillId="4" borderId="8" xfId="1" applyFont="1" applyFill="1" applyBorder="1"/>
    <xf numFmtId="0" fontId="4" fillId="4" borderId="0" xfId="0" applyFont="1" applyFill="1"/>
    <xf numFmtId="0" fontId="4" fillId="4" borderId="6" xfId="0" applyFont="1" applyFill="1" applyBorder="1" applyAlignment="1">
      <alignment horizontal="center"/>
    </xf>
    <xf numFmtId="4" fontId="4" fillId="4" borderId="8" xfId="0" applyNumberFormat="1" applyFont="1" applyFill="1" applyBorder="1"/>
    <xf numFmtId="0" fontId="0" fillId="4" borderId="0" xfId="0" applyFill="1"/>
    <xf numFmtId="0" fontId="4" fillId="3" borderId="21" xfId="0" applyFont="1" applyFill="1" applyBorder="1"/>
    <xf numFmtId="0" fontId="4" fillId="3" borderId="20" xfId="0" applyFont="1" applyFill="1" applyBorder="1"/>
    <xf numFmtId="164" fontId="4" fillId="3" borderId="21" xfId="0" applyNumberFormat="1" applyFont="1" applyFill="1" applyBorder="1"/>
    <xf numFmtId="0" fontId="4" fillId="3" borderId="0" xfId="0" applyFont="1" applyFill="1" applyBorder="1"/>
    <xf numFmtId="44" fontId="4" fillId="3" borderId="20" xfId="1" applyFont="1" applyFill="1" applyBorder="1"/>
    <xf numFmtId="44" fontId="0" fillId="3" borderId="0" xfId="1" applyFont="1" applyFill="1" applyBorder="1"/>
    <xf numFmtId="44" fontId="0" fillId="3" borderId="0" xfId="0" applyNumberFormat="1" applyFill="1" applyBorder="1"/>
    <xf numFmtId="164" fontId="0" fillId="3" borderId="0" xfId="0" applyNumberFormat="1" applyFill="1"/>
    <xf numFmtId="0" fontId="0" fillId="3" borderId="0" xfId="0" applyFill="1"/>
    <xf numFmtId="44" fontId="0" fillId="3" borderId="0" xfId="0" applyNumberFormat="1" applyFill="1"/>
    <xf numFmtId="0" fontId="4" fillId="3" borderId="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44" fontId="4" fillId="3" borderId="19" xfId="1" applyFont="1" applyFill="1" applyBorder="1"/>
    <xf numFmtId="44" fontId="4" fillId="3" borderId="22" xfId="1" applyFont="1" applyFill="1" applyBorder="1"/>
    <xf numFmtId="0" fontId="4" fillId="3" borderId="0" xfId="0" applyFont="1" applyFill="1"/>
    <xf numFmtId="0" fontId="4" fillId="3" borderId="7" xfId="0" applyFont="1" applyFill="1" applyBorder="1"/>
    <xf numFmtId="0" fontId="4" fillId="3" borderId="8" xfId="0" applyFont="1" applyFill="1" applyBorder="1"/>
    <xf numFmtId="164" fontId="4" fillId="3" borderId="6" xfId="0" applyNumberFormat="1" applyFont="1" applyFill="1" applyBorder="1"/>
    <xf numFmtId="44" fontId="4" fillId="3" borderId="6" xfId="1" applyFont="1" applyFill="1" applyBorder="1"/>
    <xf numFmtId="44" fontId="4" fillId="3" borderId="8" xfId="1" applyFont="1" applyFill="1" applyBorder="1"/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/>
    <xf numFmtId="0" fontId="4" fillId="3" borderId="15" xfId="0" applyFont="1" applyFill="1" applyBorder="1"/>
    <xf numFmtId="44" fontId="4" fillId="3" borderId="7" xfId="1" applyFont="1" applyFill="1" applyBorder="1"/>
    <xf numFmtId="164" fontId="4" fillId="3" borderId="7" xfId="0" applyNumberFormat="1" applyFont="1" applyFill="1" applyBorder="1"/>
    <xf numFmtId="44" fontId="4" fillId="3" borderId="21" xfId="1" applyFont="1" applyFill="1" applyBorder="1"/>
    <xf numFmtId="0" fontId="4" fillId="3" borderId="23" xfId="0" applyFont="1" applyFill="1" applyBorder="1"/>
    <xf numFmtId="0" fontId="4" fillId="3" borderId="10" xfId="0" applyFont="1" applyFill="1" applyBorder="1" applyAlignment="1">
      <alignment horizontal="center"/>
    </xf>
    <xf numFmtId="44" fontId="4" fillId="3" borderId="17" xfId="1" applyFont="1" applyFill="1" applyBorder="1"/>
    <xf numFmtId="0" fontId="4" fillId="3" borderId="7" xfId="0" applyFont="1" applyFill="1" applyBorder="1" applyAlignment="1">
      <alignment horizontal="center"/>
    </xf>
    <xf numFmtId="164" fontId="4" fillId="3" borderId="16" xfId="0" applyNumberFormat="1" applyFont="1" applyFill="1" applyBorder="1"/>
    <xf numFmtId="44" fontId="4" fillId="3" borderId="19" xfId="0" applyNumberFormat="1" applyFont="1" applyFill="1" applyBorder="1"/>
    <xf numFmtId="44" fontId="4" fillId="3" borderId="0" xfId="0" applyNumberFormat="1" applyFont="1" applyFill="1"/>
    <xf numFmtId="0" fontId="4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3" borderId="18" xfId="0" applyNumberFormat="1" applyFont="1" applyFill="1" applyBorder="1"/>
    <xf numFmtId="0" fontId="3" fillId="3" borderId="1" xfId="0" applyFont="1" applyFill="1" applyBorder="1" applyAlignment="1">
      <alignment horizontal="center"/>
    </xf>
    <xf numFmtId="44" fontId="4" fillId="3" borderId="14" xfId="0" applyNumberFormat="1" applyFont="1" applyFill="1" applyBorder="1"/>
    <xf numFmtId="0" fontId="0" fillId="5" borderId="24" xfId="0" applyFill="1" applyBorder="1" applyAlignment="1">
      <alignment horizontal="center"/>
    </xf>
    <xf numFmtId="164" fontId="0" fillId="5" borderId="24" xfId="0" applyNumberFormat="1" applyFill="1" applyBorder="1"/>
    <xf numFmtId="0" fontId="0" fillId="5" borderId="0" xfId="0" applyFill="1"/>
    <xf numFmtId="44" fontId="0" fillId="5" borderId="0" xfId="1" applyFont="1" applyFill="1"/>
    <xf numFmtId="164" fontId="0" fillId="5" borderId="0" xfId="0" applyNumberFormat="1" applyFill="1"/>
    <xf numFmtId="44" fontId="0" fillId="5" borderId="0" xfId="0" applyNumberFormat="1" applyFill="1"/>
    <xf numFmtId="44" fontId="0" fillId="5" borderId="0" xfId="1" applyFont="1" applyFill="1" applyBorder="1"/>
    <xf numFmtId="44" fontId="0" fillId="5" borderId="0" xfId="0" applyNumberFormat="1" applyFill="1" applyBorder="1"/>
    <xf numFmtId="164" fontId="0" fillId="5" borderId="0" xfId="0" applyNumberFormat="1" applyFill="1" applyBorder="1"/>
    <xf numFmtId="44" fontId="4" fillId="3" borderId="0" xfId="0" applyNumberFormat="1" applyFont="1" applyFill="1" applyBorder="1"/>
    <xf numFmtId="44" fontId="0" fillId="5" borderId="4" xfId="1" applyFont="1" applyFill="1" applyBorder="1"/>
    <xf numFmtId="44" fontId="0" fillId="5" borderId="6" xfId="1" applyFont="1" applyFill="1" applyBorder="1"/>
    <xf numFmtId="0" fontId="4" fillId="5" borderId="4" xfId="0" applyFont="1" applyFill="1" applyBorder="1" applyAlignment="1">
      <alignment horizontal="center"/>
    </xf>
    <xf numFmtId="0" fontId="4" fillId="5" borderId="21" xfId="0" applyFont="1" applyFill="1" applyBorder="1"/>
    <xf numFmtId="0" fontId="4" fillId="5" borderId="20" xfId="0" applyFont="1" applyFill="1" applyBorder="1"/>
    <xf numFmtId="164" fontId="4" fillId="5" borderId="21" xfId="0" applyNumberFormat="1" applyFont="1" applyFill="1" applyBorder="1"/>
    <xf numFmtId="0" fontId="4" fillId="5" borderId="0" xfId="0" applyFont="1" applyFill="1" applyBorder="1"/>
    <xf numFmtId="44" fontId="4" fillId="5" borderId="4" xfId="1" applyFont="1" applyFill="1" applyBorder="1"/>
    <xf numFmtId="44" fontId="4" fillId="5" borderId="20" xfId="1" applyFont="1" applyFill="1" applyBorder="1"/>
    <xf numFmtId="0" fontId="0" fillId="5" borderId="28" xfId="0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164" fontId="4" fillId="5" borderId="16" xfId="0" applyNumberFormat="1" applyFont="1" applyFill="1" applyBorder="1"/>
    <xf numFmtId="0" fontId="3" fillId="5" borderId="0" xfId="0" applyFont="1" applyFill="1" applyBorder="1" applyAlignment="1">
      <alignment horizontal="center"/>
    </xf>
    <xf numFmtId="44" fontId="4" fillId="5" borderId="8" xfId="1" applyFont="1" applyFill="1" applyBorder="1"/>
    <xf numFmtId="44" fontId="4" fillId="5" borderId="19" xfId="0" applyNumberFormat="1" applyFont="1" applyFill="1" applyBorder="1"/>
    <xf numFmtId="0" fontId="4" fillId="5" borderId="0" xfId="0" applyFont="1" applyFill="1"/>
    <xf numFmtId="0" fontId="4" fillId="5" borderId="5" xfId="0" applyFont="1" applyFill="1" applyBorder="1" applyAlignment="1">
      <alignment horizontal="center"/>
    </xf>
    <xf numFmtId="0" fontId="0" fillId="5" borderId="23" xfId="0" applyFill="1" applyBorder="1"/>
    <xf numFmtId="0" fontId="4" fillId="5" borderId="7" xfId="0" applyFont="1" applyFill="1" applyBorder="1"/>
    <xf numFmtId="0" fontId="4" fillId="3" borderId="11" xfId="0" applyFont="1" applyFill="1" applyBorder="1"/>
    <xf numFmtId="0" fontId="0" fillId="5" borderId="29" xfId="0" applyFill="1" applyBorder="1"/>
    <xf numFmtId="0" fontId="4" fillId="3" borderId="30" xfId="0" applyFont="1" applyFill="1" applyBorder="1"/>
    <xf numFmtId="0" fontId="4" fillId="5" borderId="30" xfId="0" applyFont="1" applyFill="1" applyBorder="1"/>
    <xf numFmtId="0" fontId="4" fillId="3" borderId="31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7" xfId="0" applyFont="1" applyFill="1" applyBorder="1"/>
    <xf numFmtId="0" fontId="0" fillId="5" borderId="26" xfId="0" applyFill="1" applyBorder="1"/>
    <xf numFmtId="0" fontId="4" fillId="5" borderId="32" xfId="0" applyFont="1" applyFill="1" applyBorder="1"/>
    <xf numFmtId="0" fontId="0" fillId="5" borderId="25" xfId="0" applyFill="1" applyBorder="1"/>
    <xf numFmtId="0" fontId="4" fillId="3" borderId="33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4" xfId="0" applyNumberFormat="1" applyFont="1" applyFill="1" applyBorder="1"/>
    <xf numFmtId="44" fontId="4" fillId="3" borderId="1" xfId="1" applyFont="1" applyFill="1" applyBorder="1"/>
    <xf numFmtId="44" fontId="4" fillId="3" borderId="34" xfId="1" applyFont="1" applyFill="1" applyBorder="1"/>
    <xf numFmtId="44" fontId="4" fillId="3" borderId="14" xfId="1" applyFont="1" applyFill="1" applyBorder="1"/>
    <xf numFmtId="164" fontId="3" fillId="3" borderId="19" xfId="0" applyNumberFormat="1" applyFont="1" applyFill="1" applyBorder="1"/>
    <xf numFmtId="164" fontId="3" fillId="3" borderId="6" xfId="0" applyNumberFormat="1" applyFont="1" applyFill="1" applyBorder="1"/>
    <xf numFmtId="164" fontId="3" fillId="3" borderId="9" xfId="0" applyNumberFormat="1" applyFont="1" applyFill="1" applyBorder="1"/>
    <xf numFmtId="164" fontId="3" fillId="4" borderId="6" xfId="0" applyNumberFormat="1" applyFont="1" applyFill="1" applyBorder="1" applyAlignment="1">
      <alignment horizontal="right"/>
    </xf>
    <xf numFmtId="44" fontId="3" fillId="3" borderId="19" xfId="1" applyFont="1" applyFill="1" applyBorder="1"/>
    <xf numFmtId="44" fontId="3" fillId="3" borderId="6" xfId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0" fillId="5" borderId="35" xfId="0" applyNumberFormat="1" applyFill="1" applyBorder="1"/>
    <xf numFmtId="164" fontId="0" fillId="5" borderId="36" xfId="0" applyNumberFormat="1" applyFill="1" applyBorder="1"/>
    <xf numFmtId="164" fontId="0" fillId="5" borderId="8" xfId="0" applyNumberFormat="1" applyFill="1" applyBorder="1"/>
    <xf numFmtId="0" fontId="3" fillId="2" borderId="37" xfId="0" applyFont="1" applyFill="1" applyBorder="1" applyAlignment="1">
      <alignment horizontal="center" vertical="center" wrapText="1"/>
    </xf>
    <xf numFmtId="164" fontId="0" fillId="5" borderId="23" xfId="0" applyNumberFormat="1" applyFill="1" applyBorder="1"/>
    <xf numFmtId="0" fontId="0" fillId="5" borderId="38" xfId="0" applyFill="1" applyBorder="1"/>
    <xf numFmtId="0" fontId="0" fillId="5" borderId="30" xfId="0" applyFill="1" applyBorder="1"/>
    <xf numFmtId="44" fontId="4" fillId="5" borderId="30" xfId="1" applyFont="1" applyFill="1" applyBorder="1"/>
    <xf numFmtId="44" fontId="4" fillId="3" borderId="30" xfId="1" applyFont="1" applyFill="1" applyBorder="1"/>
    <xf numFmtId="44" fontId="4" fillId="3" borderId="31" xfId="1" applyFont="1" applyFill="1" applyBorder="1"/>
    <xf numFmtId="164" fontId="0" fillId="5" borderId="4" xfId="0" applyNumberFormat="1" applyFill="1" applyBorder="1"/>
    <xf numFmtId="164" fontId="0" fillId="5" borderId="6" xfId="0" applyNumberFormat="1" applyFill="1" applyBorder="1"/>
    <xf numFmtId="164" fontId="4" fillId="5" borderId="6" xfId="0" applyNumberFormat="1" applyFont="1" applyFill="1" applyBorder="1"/>
    <xf numFmtId="164" fontId="4" fillId="3" borderId="10" xfId="0" applyNumberFormat="1" applyFont="1" applyFill="1" applyBorder="1"/>
    <xf numFmtId="43" fontId="4" fillId="0" borderId="0" xfId="2" applyFont="1" applyFill="1"/>
    <xf numFmtId="0" fontId="0" fillId="0" borderId="24" xfId="0" applyFill="1" applyBorder="1" applyAlignment="1">
      <alignment horizontal="center"/>
    </xf>
    <xf numFmtId="0" fontId="0" fillId="0" borderId="23" xfId="0" applyFill="1" applyBorder="1"/>
    <xf numFmtId="0" fontId="4" fillId="0" borderId="4" xfId="0" applyFont="1" applyFill="1" applyBorder="1" applyAlignment="1">
      <alignment horizontal="center"/>
    </xf>
    <xf numFmtId="0" fontId="0" fillId="0" borderId="29" xfId="0" applyFill="1" applyBorder="1"/>
    <xf numFmtId="164" fontId="0" fillId="0" borderId="24" xfId="0" applyNumberFormat="1" applyFill="1" applyBorder="1"/>
    <xf numFmtId="164" fontId="0" fillId="0" borderId="35" xfId="0" applyNumberFormat="1" applyFill="1" applyBorder="1"/>
    <xf numFmtId="164" fontId="0" fillId="0" borderId="4" xfId="0" applyNumberFormat="1" applyFill="1" applyBorder="1"/>
    <xf numFmtId="0" fontId="0" fillId="0" borderId="38" xfId="0" applyFill="1" applyBorder="1"/>
    <xf numFmtId="164" fontId="0" fillId="0" borderId="36" xfId="0" applyNumberFormat="1" applyFill="1" applyBorder="1"/>
    <xf numFmtId="44" fontId="0" fillId="0" borderId="4" xfId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0" fontId="4" fillId="0" borderId="6" xfId="0" applyFont="1" applyFill="1" applyBorder="1" applyAlignment="1">
      <alignment horizontal="center"/>
    </xf>
    <xf numFmtId="164" fontId="0" fillId="0" borderId="23" xfId="0" applyNumberFormat="1" applyFill="1" applyBorder="1"/>
    <xf numFmtId="164" fontId="0" fillId="0" borderId="6" xfId="0" applyNumberFormat="1" applyFill="1" applyBorder="1"/>
    <xf numFmtId="0" fontId="0" fillId="0" borderId="30" xfId="0" applyFill="1" applyBorder="1"/>
    <xf numFmtId="164" fontId="0" fillId="0" borderId="8" xfId="0" applyNumberFormat="1" applyFill="1" applyBorder="1"/>
    <xf numFmtId="44" fontId="0" fillId="0" borderId="6" xfId="1" applyFont="1" applyFill="1" applyBorder="1"/>
    <xf numFmtId="164" fontId="0" fillId="0" borderId="0" xfId="0" applyNumberFormat="1" applyFill="1"/>
    <xf numFmtId="44" fontId="0" fillId="0" borderId="0" xfId="0" applyNumberFormat="1" applyFill="1"/>
    <xf numFmtId="0" fontId="0" fillId="0" borderId="26" xfId="0" applyFill="1" applyBorder="1"/>
    <xf numFmtId="0" fontId="0" fillId="0" borderId="25" xfId="0" applyFill="1" applyBorder="1"/>
    <xf numFmtId="44" fontId="0" fillId="0" borderId="0" xfId="1" applyFont="1" applyFill="1"/>
    <xf numFmtId="0" fontId="4" fillId="0" borderId="27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32" xfId="0" applyFont="1" applyFill="1" applyBorder="1"/>
    <xf numFmtId="164" fontId="4" fillId="0" borderId="16" xfId="0" applyNumberFormat="1" applyFont="1" applyFill="1" applyBorder="1"/>
    <xf numFmtId="164" fontId="4" fillId="0" borderId="6" xfId="0" applyNumberFormat="1" applyFont="1" applyFill="1" applyBorder="1"/>
    <xf numFmtId="44" fontId="4" fillId="0" borderId="30" xfId="1" applyFont="1" applyFill="1" applyBorder="1"/>
    <xf numFmtId="44" fontId="4" fillId="0" borderId="20" xfId="1" applyFont="1" applyFill="1" applyBorder="1"/>
    <xf numFmtId="44" fontId="4" fillId="0" borderId="19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30" xfId="0" applyFont="1" applyFill="1" applyBorder="1"/>
    <xf numFmtId="44" fontId="4" fillId="0" borderId="8" xfId="1" applyFont="1" applyFill="1" applyBorder="1"/>
    <xf numFmtId="44" fontId="4" fillId="0" borderId="0" xfId="0" applyNumberFormat="1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/>
    <xf numFmtId="164" fontId="4" fillId="0" borderId="18" xfId="0" applyNumberFormat="1" applyFont="1" applyFill="1" applyBorder="1"/>
    <xf numFmtId="164" fontId="4" fillId="0" borderId="10" xfId="0" applyNumberFormat="1" applyFont="1" applyFill="1" applyBorder="1"/>
    <xf numFmtId="44" fontId="4" fillId="0" borderId="31" xfId="1" applyFont="1" applyFill="1" applyBorder="1"/>
    <xf numFmtId="44" fontId="4" fillId="0" borderId="17" xfId="1" applyFont="1" applyFill="1" applyBorder="1"/>
    <xf numFmtId="44" fontId="4" fillId="0" borderId="14" xfId="0" applyNumberFormat="1" applyFont="1" applyFill="1" applyBorder="1"/>
    <xf numFmtId="0" fontId="4" fillId="0" borderId="21" xfId="0" applyFont="1" applyFill="1" applyBorder="1"/>
    <xf numFmtId="0" fontId="4" fillId="0" borderId="20" xfId="0" applyFont="1" applyFill="1" applyBorder="1"/>
    <xf numFmtId="164" fontId="4" fillId="0" borderId="21" xfId="0" applyNumberFormat="1" applyFont="1" applyFill="1" applyBorder="1"/>
    <xf numFmtId="44" fontId="4" fillId="0" borderId="4" xfId="1" applyFont="1" applyFill="1" applyBorder="1"/>
    <xf numFmtId="0" fontId="4" fillId="0" borderId="19" xfId="0" applyFont="1" applyFill="1" applyBorder="1" applyAlignment="1">
      <alignment horizontal="center"/>
    </xf>
    <xf numFmtId="44" fontId="4" fillId="0" borderId="19" xfId="1" applyFont="1" applyFill="1" applyBorder="1"/>
    <xf numFmtId="164" fontId="3" fillId="0" borderId="19" xfId="0" applyNumberFormat="1" applyFont="1" applyFill="1" applyBorder="1"/>
    <xf numFmtId="44" fontId="4" fillId="0" borderId="22" xfId="1" applyFont="1" applyFill="1" applyBorder="1"/>
    <xf numFmtId="0" fontId="4" fillId="0" borderId="8" xfId="0" applyFont="1" applyFill="1" applyBorder="1"/>
    <xf numFmtId="164" fontId="3" fillId="0" borderId="6" xfId="0" applyNumberFormat="1" applyFont="1" applyFill="1" applyBorder="1"/>
    <xf numFmtId="44" fontId="4" fillId="0" borderId="6" xfId="1" applyFont="1" applyFill="1" applyBorder="1"/>
    <xf numFmtId="164" fontId="3" fillId="0" borderId="9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4" fontId="4" fillId="0" borderId="7" xfId="1" applyFont="1" applyFill="1" applyBorder="1"/>
    <xf numFmtId="164" fontId="4" fillId="0" borderId="7" xfId="0" applyNumberFormat="1" applyFont="1" applyFill="1" applyBorder="1"/>
    <xf numFmtId="44" fontId="3" fillId="0" borderId="19" xfId="1" applyFont="1" applyFill="1" applyBorder="1"/>
    <xf numFmtId="44" fontId="4" fillId="0" borderId="21" xfId="1" applyFont="1" applyFill="1" applyBorder="1"/>
    <xf numFmtId="44" fontId="3" fillId="0" borderId="6" xfId="1" applyFont="1" applyFill="1" applyBorder="1"/>
    <xf numFmtId="0" fontId="4" fillId="0" borderId="23" xfId="0" applyFont="1" applyFill="1" applyBorder="1"/>
    <xf numFmtId="164" fontId="4" fillId="0" borderId="9" xfId="0" applyNumberFormat="1" applyFont="1" applyFill="1" applyBorder="1"/>
    <xf numFmtId="4" fontId="4" fillId="0" borderId="8" xfId="0" applyNumberFormat="1" applyFont="1" applyFill="1" applyBorder="1"/>
    <xf numFmtId="0" fontId="4" fillId="0" borderId="3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4" xfId="0" applyNumberFormat="1" applyFont="1" applyFill="1" applyBorder="1"/>
    <xf numFmtId="44" fontId="4" fillId="0" borderId="1" xfId="1" applyFont="1" applyFill="1" applyBorder="1"/>
    <xf numFmtId="44" fontId="4" fillId="0" borderId="34" xfId="1" applyFont="1" applyFill="1" applyBorder="1"/>
    <xf numFmtId="44" fontId="4" fillId="0" borderId="14" xfId="1" applyFont="1" applyFill="1" applyBorder="1"/>
    <xf numFmtId="0" fontId="4" fillId="0" borderId="2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/>
    <xf numFmtId="0" fontId="4" fillId="6" borderId="8" xfId="0" applyFont="1" applyFill="1" applyBorder="1"/>
    <xf numFmtId="44" fontId="4" fillId="6" borderId="6" xfId="1" applyFont="1" applyFill="1" applyBorder="1"/>
    <xf numFmtId="44" fontId="4" fillId="6" borderId="8" xfId="1" applyFont="1" applyFill="1" applyBorder="1"/>
    <xf numFmtId="44" fontId="4" fillId="6" borderId="7" xfId="1" applyFont="1" applyFill="1" applyBorder="1"/>
    <xf numFmtId="0" fontId="0" fillId="6" borderId="0" xfId="0" applyFill="1"/>
    <xf numFmtId="164" fontId="4" fillId="0" borderId="19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/>
    <xf numFmtId="164" fontId="4" fillId="7" borderId="19" xfId="0" applyNumberFormat="1" applyFont="1" applyFill="1" applyBorder="1"/>
    <xf numFmtId="44" fontId="4" fillId="7" borderId="20" xfId="1" applyFont="1" applyFill="1" applyBorder="1"/>
    <xf numFmtId="44" fontId="4" fillId="7" borderId="21" xfId="1" applyFont="1" applyFill="1" applyBorder="1"/>
    <xf numFmtId="44" fontId="4" fillId="7" borderId="19" xfId="1" applyFont="1" applyFill="1" applyBorder="1"/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164" fontId="4" fillId="7" borderId="6" xfId="0" applyNumberFormat="1" applyFont="1" applyFill="1" applyBorder="1"/>
    <xf numFmtId="44" fontId="4" fillId="7" borderId="8" xfId="1" applyFont="1" applyFill="1" applyBorder="1"/>
    <xf numFmtId="44" fontId="4" fillId="7" borderId="7" xfId="1" applyFont="1" applyFill="1" applyBorder="1"/>
    <xf numFmtId="44" fontId="4" fillId="7" borderId="6" xfId="1" applyFont="1" applyFill="1" applyBorder="1"/>
    <xf numFmtId="0" fontId="4" fillId="7" borderId="6" xfId="0" applyFont="1" applyFill="1" applyBorder="1"/>
    <xf numFmtId="0" fontId="3" fillId="8" borderId="14" xfId="0" applyFont="1" applyFill="1" applyBorder="1" applyAlignment="1">
      <alignment horizontal="center"/>
    </xf>
    <xf numFmtId="0" fontId="3" fillId="8" borderId="14" xfId="0" applyFont="1" applyFill="1" applyBorder="1"/>
    <xf numFmtId="0" fontId="3" fillId="8" borderId="1" xfId="0" applyFont="1" applyFill="1" applyBorder="1"/>
    <xf numFmtId="164" fontId="3" fillId="8" borderId="14" xfId="0" applyNumberFormat="1" applyFont="1" applyFill="1" applyBorder="1"/>
    <xf numFmtId="44" fontId="3" fillId="8" borderId="1" xfId="1" applyFont="1" applyFill="1" applyBorder="1"/>
    <xf numFmtId="44" fontId="3" fillId="8" borderId="34" xfId="1" applyFont="1" applyFill="1" applyBorder="1"/>
    <xf numFmtId="44" fontId="3" fillId="8" borderId="14" xfId="1" applyFont="1" applyFill="1" applyBorder="1"/>
    <xf numFmtId="0" fontId="7" fillId="0" borderId="0" xfId="0" applyFont="1" applyFill="1" applyBorder="1"/>
    <xf numFmtId="44" fontId="7" fillId="0" borderId="0" xfId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opLeftCell="A55" workbookViewId="0">
      <selection activeCell="B71" sqref="B71"/>
    </sheetView>
  </sheetViews>
  <sheetFormatPr baseColWidth="10" defaultRowHeight="12.75" x14ac:dyDescent="0.2"/>
  <cols>
    <col min="1" max="1" width="4.42578125" style="1" customWidth="1"/>
    <col min="2" max="2" width="42.42578125" style="1" customWidth="1"/>
    <col min="3" max="3" width="18.85546875" style="12" customWidth="1"/>
    <col min="4" max="4" width="25" style="1" customWidth="1"/>
    <col min="5" max="5" width="16.140625" style="1" customWidth="1"/>
    <col min="6" max="6" width="16.28515625" style="1" hidden="1" customWidth="1"/>
    <col min="7" max="7" width="17.42578125" style="1" customWidth="1"/>
    <col min="8" max="8" width="15.42578125" style="1" bestFit="1" customWidth="1"/>
    <col min="9" max="9" width="15.5703125" style="1" customWidth="1"/>
    <col min="10" max="10" width="15.42578125" style="1" bestFit="1" customWidth="1"/>
    <col min="11" max="11" width="11.42578125" style="1"/>
    <col min="12" max="12" width="15.140625" style="1" bestFit="1" customWidth="1"/>
    <col min="13" max="16384" width="11.42578125" style="1"/>
  </cols>
  <sheetData>
    <row r="1" spans="1:20" ht="16.5" thickBot="1" x14ac:dyDescent="0.3">
      <c r="A1" s="259" t="s">
        <v>87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20" ht="4.5" customHeight="1" thickBot="1" x14ac:dyDescent="0.25">
      <c r="B2" s="2"/>
      <c r="C2" s="11" t="s">
        <v>0</v>
      </c>
      <c r="D2" s="3"/>
      <c r="E2" s="4" t="s">
        <v>0</v>
      </c>
      <c r="G2" s="5" t="s">
        <v>0</v>
      </c>
      <c r="H2" s="6" t="s">
        <v>0</v>
      </c>
      <c r="I2" s="6" t="s">
        <v>0</v>
      </c>
      <c r="J2" s="6" t="s">
        <v>0</v>
      </c>
    </row>
    <row r="3" spans="1:20" ht="26.25" thickBo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86</v>
      </c>
      <c r="F3" s="13"/>
      <c r="G3" s="135" t="s">
        <v>94</v>
      </c>
      <c r="H3" s="135" t="s">
        <v>90</v>
      </c>
      <c r="I3" s="22" t="s">
        <v>91</v>
      </c>
      <c r="J3" s="13" t="s">
        <v>92</v>
      </c>
      <c r="K3" s="8"/>
      <c r="L3" s="8"/>
      <c r="M3" s="8"/>
      <c r="N3" s="8"/>
      <c r="O3" s="8"/>
    </row>
    <row r="4" spans="1:20" s="160" customFormat="1" ht="15" x14ac:dyDescent="0.25">
      <c r="A4" s="147">
        <v>1</v>
      </c>
      <c r="B4" s="148" t="s">
        <v>164</v>
      </c>
      <c r="C4" s="149" t="s">
        <v>165</v>
      </c>
      <c r="D4" s="150" t="s">
        <v>166</v>
      </c>
      <c r="E4" s="151">
        <v>5271829.6100000003</v>
      </c>
      <c r="F4" s="152">
        <v>3612175.38</v>
      </c>
      <c r="G4" s="153">
        <f>E4-F4+281714.33</f>
        <v>1941368.5600000005</v>
      </c>
      <c r="H4" s="154">
        <v>0</v>
      </c>
      <c r="I4" s="155">
        <v>0</v>
      </c>
      <c r="J4" s="156">
        <v>0</v>
      </c>
      <c r="K4" s="157"/>
      <c r="L4" s="158"/>
      <c r="M4" s="157"/>
      <c r="N4" s="157"/>
      <c r="O4" s="159"/>
    </row>
    <row r="5" spans="1:20" s="160" customFormat="1" ht="15" x14ac:dyDescent="0.25">
      <c r="A5" s="147">
        <v>2</v>
      </c>
      <c r="B5" s="148" t="s">
        <v>163</v>
      </c>
      <c r="C5" s="161" t="s">
        <v>138</v>
      </c>
      <c r="D5" s="150" t="s">
        <v>139</v>
      </c>
      <c r="E5" s="151">
        <v>2035542.5</v>
      </c>
      <c r="F5" s="162">
        <v>570381.26</v>
      </c>
      <c r="G5" s="163">
        <v>1465154.81</v>
      </c>
      <c r="H5" s="164">
        <v>0</v>
      </c>
      <c r="I5" s="165">
        <v>0</v>
      </c>
      <c r="J5" s="166">
        <v>0</v>
      </c>
      <c r="K5" s="157"/>
      <c r="L5" s="158"/>
      <c r="M5" s="157"/>
      <c r="N5" s="157"/>
      <c r="O5" s="159"/>
      <c r="Q5" s="167"/>
      <c r="R5" s="168"/>
      <c r="S5" s="168"/>
      <c r="T5" s="168"/>
    </row>
    <row r="6" spans="1:20" s="160" customFormat="1" ht="15" x14ac:dyDescent="0.25">
      <c r="A6" s="147">
        <v>3</v>
      </c>
      <c r="B6" s="169" t="s">
        <v>167</v>
      </c>
      <c r="C6" s="161" t="s">
        <v>140</v>
      </c>
      <c r="D6" s="170" t="s">
        <v>141</v>
      </c>
      <c r="E6" s="151">
        <v>2201835.2799999998</v>
      </c>
      <c r="F6" s="162">
        <v>797435.97</v>
      </c>
      <c r="G6" s="163">
        <v>1404340.98</v>
      </c>
      <c r="H6" s="164">
        <v>0</v>
      </c>
      <c r="I6" s="165">
        <v>0</v>
      </c>
      <c r="J6" s="166">
        <v>58.33</v>
      </c>
      <c r="K6" s="157"/>
      <c r="L6" s="158"/>
      <c r="M6" s="157"/>
      <c r="N6" s="171"/>
      <c r="O6" s="167"/>
    </row>
    <row r="7" spans="1:20" x14ac:dyDescent="0.2">
      <c r="A7" s="226">
        <v>1</v>
      </c>
      <c r="B7" s="172" t="s">
        <v>5</v>
      </c>
      <c r="C7" s="173" t="s">
        <v>6</v>
      </c>
      <c r="D7" s="174" t="s">
        <v>7</v>
      </c>
      <c r="E7" s="175">
        <v>1771303.43</v>
      </c>
      <c r="F7" s="8"/>
      <c r="G7" s="176">
        <f>644648.02+96918.34+482112.98+531174.73</f>
        <v>1754854.0699999998</v>
      </c>
      <c r="H7" s="177">
        <f t="shared" ref="H7:H23" si="0">E7-G7</f>
        <v>16449.360000000102</v>
      </c>
      <c r="I7" s="178">
        <v>0</v>
      </c>
      <c r="J7" s="179">
        <f>H7-I7</f>
        <v>16449.360000000102</v>
      </c>
      <c r="K7" s="8"/>
      <c r="L7" s="8"/>
      <c r="M7" s="8"/>
      <c r="N7" s="8"/>
      <c r="O7" s="8"/>
    </row>
    <row r="8" spans="1:20" x14ac:dyDescent="0.2">
      <c r="A8" s="180">
        <v>2</v>
      </c>
      <c r="B8" s="181" t="s">
        <v>8</v>
      </c>
      <c r="C8" s="182" t="s">
        <v>9</v>
      </c>
      <c r="D8" s="183" t="s">
        <v>10</v>
      </c>
      <c r="E8" s="175">
        <v>6465452.8499999996</v>
      </c>
      <c r="F8" s="8"/>
      <c r="G8" s="176">
        <f>690819.699999999+1187794.57+1246053.2</f>
        <v>3124667.4699999988</v>
      </c>
      <c r="H8" s="177">
        <f t="shared" si="0"/>
        <v>3340785.3800000008</v>
      </c>
      <c r="I8" s="184">
        <v>1002235.61</v>
      </c>
      <c r="J8" s="179">
        <f>H8-I8</f>
        <v>2338549.7700000009</v>
      </c>
      <c r="K8" s="8"/>
      <c r="L8" s="185"/>
      <c r="M8" s="8"/>
      <c r="N8" s="8"/>
      <c r="O8" s="8"/>
    </row>
    <row r="9" spans="1:20" x14ac:dyDescent="0.2">
      <c r="A9" s="186">
        <v>3</v>
      </c>
      <c r="B9" s="187" t="s">
        <v>11</v>
      </c>
      <c r="C9" s="161" t="s">
        <v>12</v>
      </c>
      <c r="D9" s="183" t="s">
        <v>13</v>
      </c>
      <c r="E9" s="175">
        <v>4329045.59</v>
      </c>
      <c r="F9" s="8"/>
      <c r="G9" s="176">
        <f>1668641.59+1458509.87+1201555.6</f>
        <v>4328707.0600000005</v>
      </c>
      <c r="H9" s="177">
        <f t="shared" si="0"/>
        <v>338.52999999932945</v>
      </c>
      <c r="I9" s="184">
        <v>0</v>
      </c>
      <c r="J9" s="179">
        <f t="shared" ref="J9:J23" si="1">H9-I9</f>
        <v>338.52999999932945</v>
      </c>
      <c r="K9" s="8"/>
      <c r="L9" s="8"/>
      <c r="M9" s="8"/>
      <c r="N9" s="8"/>
      <c r="O9" s="8"/>
    </row>
    <row r="10" spans="1:20" x14ac:dyDescent="0.2">
      <c r="A10" s="186">
        <v>4</v>
      </c>
      <c r="B10" s="187" t="s">
        <v>14</v>
      </c>
      <c r="C10" s="161" t="s">
        <v>15</v>
      </c>
      <c r="D10" s="183" t="s">
        <v>16</v>
      </c>
      <c r="E10" s="175">
        <v>524757.59000000008</v>
      </c>
      <c r="F10" s="188">
        <v>666</v>
      </c>
      <c r="G10" s="176">
        <v>523950.44000000006</v>
      </c>
      <c r="H10" s="177">
        <f t="shared" si="0"/>
        <v>807.15000000002328</v>
      </c>
      <c r="I10" s="184">
        <v>0</v>
      </c>
      <c r="J10" s="179">
        <f t="shared" si="1"/>
        <v>807.15000000002328</v>
      </c>
      <c r="K10" s="8"/>
      <c r="L10" s="8"/>
      <c r="M10" s="8"/>
      <c r="N10" s="8"/>
      <c r="O10" s="8"/>
    </row>
    <row r="11" spans="1:20" x14ac:dyDescent="0.2">
      <c r="A11" s="186">
        <v>5</v>
      </c>
      <c r="B11" s="187" t="s">
        <v>17</v>
      </c>
      <c r="C11" s="161" t="s">
        <v>18</v>
      </c>
      <c r="D11" s="183" t="s">
        <v>19</v>
      </c>
      <c r="E11" s="175">
        <v>5164392.55</v>
      </c>
      <c r="F11" s="188">
        <v>667</v>
      </c>
      <c r="G11" s="176">
        <v>0</v>
      </c>
      <c r="H11" s="177">
        <f t="shared" si="0"/>
        <v>5164392.55</v>
      </c>
      <c r="I11" s="184">
        <v>1549317.77</v>
      </c>
      <c r="J11" s="179">
        <f t="shared" si="1"/>
        <v>3615074.78</v>
      </c>
      <c r="K11" s="8"/>
      <c r="L11" s="8"/>
      <c r="M11" s="8"/>
      <c r="N11" s="8"/>
      <c r="O11" s="8"/>
    </row>
    <row r="12" spans="1:20" x14ac:dyDescent="0.2">
      <c r="A12" s="186">
        <v>6</v>
      </c>
      <c r="B12" s="187" t="s">
        <v>20</v>
      </c>
      <c r="C12" s="161" t="s">
        <v>21</v>
      </c>
      <c r="D12" s="183" t="s">
        <v>22</v>
      </c>
      <c r="E12" s="175">
        <v>7712548.5800000001</v>
      </c>
      <c r="F12" s="188">
        <v>688</v>
      </c>
      <c r="G12" s="176">
        <f>4662927.5+843668.93+855983.29</f>
        <v>6362579.7199999997</v>
      </c>
      <c r="H12" s="177">
        <f t="shared" si="0"/>
        <v>1349968.8600000003</v>
      </c>
      <c r="I12" s="184">
        <f>661785.64-256794.99</f>
        <v>404990.65</v>
      </c>
      <c r="J12" s="179">
        <f t="shared" si="1"/>
        <v>944978.21000000031</v>
      </c>
      <c r="K12" s="8"/>
      <c r="L12" s="8"/>
      <c r="M12" s="8"/>
      <c r="N12" s="8"/>
      <c r="O12" s="8"/>
    </row>
    <row r="13" spans="1:20" x14ac:dyDescent="0.2">
      <c r="A13" s="186">
        <v>7</v>
      </c>
      <c r="B13" s="187" t="s">
        <v>23</v>
      </c>
      <c r="C13" s="161" t="s">
        <v>24</v>
      </c>
      <c r="D13" s="183" t="s">
        <v>25</v>
      </c>
      <c r="E13" s="175">
        <v>10211292.76</v>
      </c>
      <c r="F13" s="188">
        <v>669</v>
      </c>
      <c r="G13" s="176">
        <v>6388532.8899999997</v>
      </c>
      <c r="H13" s="177">
        <f t="shared" si="0"/>
        <v>3822759.87</v>
      </c>
      <c r="I13" s="184">
        <v>1146827.96</v>
      </c>
      <c r="J13" s="179">
        <f t="shared" si="1"/>
        <v>2675931.91</v>
      </c>
      <c r="K13" s="8"/>
      <c r="L13" s="8"/>
      <c r="M13" s="8"/>
      <c r="N13" s="8"/>
      <c r="O13" s="8"/>
    </row>
    <row r="14" spans="1:20" x14ac:dyDescent="0.2">
      <c r="A14" s="186">
        <v>8</v>
      </c>
      <c r="B14" s="187" t="s">
        <v>26</v>
      </c>
      <c r="C14" s="161" t="s">
        <v>27</v>
      </c>
      <c r="D14" s="183" t="s">
        <v>28</v>
      </c>
      <c r="E14" s="175">
        <v>9974053.4700000007</v>
      </c>
      <c r="F14" s="188">
        <v>670</v>
      </c>
      <c r="G14" s="176">
        <f>6228314.12+3418102.89+327636.46</f>
        <v>9974053.4700000007</v>
      </c>
      <c r="H14" s="177">
        <f t="shared" si="0"/>
        <v>0</v>
      </c>
      <c r="I14" s="184">
        <v>0</v>
      </c>
      <c r="J14" s="179">
        <f t="shared" si="1"/>
        <v>0</v>
      </c>
      <c r="K14" s="8"/>
      <c r="L14" s="8"/>
      <c r="M14" s="8"/>
      <c r="N14" s="8"/>
      <c r="O14" s="8"/>
    </row>
    <row r="15" spans="1:20" x14ac:dyDescent="0.2">
      <c r="A15" s="186">
        <v>9</v>
      </c>
      <c r="B15" s="187" t="s">
        <v>29</v>
      </c>
      <c r="C15" s="161" t="s">
        <v>30</v>
      </c>
      <c r="D15" s="183" t="s">
        <v>31</v>
      </c>
      <c r="E15" s="175">
        <v>4430256.4800000004</v>
      </c>
      <c r="F15" s="188">
        <v>671</v>
      </c>
      <c r="G15" s="176">
        <v>0</v>
      </c>
      <c r="H15" s="177">
        <f t="shared" si="0"/>
        <v>4430256.4800000004</v>
      </c>
      <c r="I15" s="184">
        <v>1329076.94</v>
      </c>
      <c r="J15" s="179">
        <f t="shared" si="1"/>
        <v>3101179.5400000005</v>
      </c>
    </row>
    <row r="16" spans="1:20" x14ac:dyDescent="0.2">
      <c r="A16" s="186">
        <v>10</v>
      </c>
      <c r="B16" s="187" t="s">
        <v>32</v>
      </c>
      <c r="C16" s="161" t="s">
        <v>33</v>
      </c>
      <c r="D16" s="183" t="s">
        <v>34</v>
      </c>
      <c r="E16" s="175">
        <v>6592179.8099999996</v>
      </c>
      <c r="F16" s="188">
        <v>672</v>
      </c>
      <c r="G16" s="176">
        <f>1835466.03+4323789.37</f>
        <v>6159255.4000000004</v>
      </c>
      <c r="H16" s="177">
        <f t="shared" si="0"/>
        <v>432924.40999999922</v>
      </c>
      <c r="I16" s="184">
        <v>129877.32</v>
      </c>
      <c r="J16" s="179">
        <f t="shared" si="1"/>
        <v>303047.08999999921</v>
      </c>
    </row>
    <row r="17" spans="1:20" x14ac:dyDescent="0.2">
      <c r="A17" s="186">
        <v>11</v>
      </c>
      <c r="B17" s="187" t="s">
        <v>35</v>
      </c>
      <c r="C17" s="161" t="s">
        <v>36</v>
      </c>
      <c r="D17" s="183" t="s">
        <v>37</v>
      </c>
      <c r="E17" s="175">
        <v>2624698.5099999998</v>
      </c>
      <c r="F17" s="188">
        <v>673</v>
      </c>
      <c r="G17" s="176">
        <v>2479808.1</v>
      </c>
      <c r="H17" s="177">
        <f t="shared" si="0"/>
        <v>144890.40999999968</v>
      </c>
      <c r="I17" s="184">
        <v>43467.12</v>
      </c>
      <c r="J17" s="179">
        <f t="shared" si="1"/>
        <v>101423.28999999969</v>
      </c>
    </row>
    <row r="18" spans="1:20" x14ac:dyDescent="0.2">
      <c r="A18" s="186">
        <v>12</v>
      </c>
      <c r="B18" s="187" t="s">
        <v>38</v>
      </c>
      <c r="C18" s="161" t="s">
        <v>39</v>
      </c>
      <c r="D18" s="183" t="s">
        <v>40</v>
      </c>
      <c r="E18" s="175">
        <v>8263667.9500000002</v>
      </c>
      <c r="F18" s="188">
        <v>674</v>
      </c>
      <c r="G18" s="176">
        <f>3344759.87+2059290.03+2276946.65</f>
        <v>7680996.5500000007</v>
      </c>
      <c r="H18" s="177">
        <f t="shared" si="0"/>
        <v>582671.39999999944</v>
      </c>
      <c r="I18" s="184">
        <v>577570.18000000005</v>
      </c>
      <c r="J18" s="179">
        <f t="shared" si="1"/>
        <v>5101.21999999939</v>
      </c>
    </row>
    <row r="19" spans="1:20" ht="14.25" customHeight="1" x14ac:dyDescent="0.2">
      <c r="A19" s="186">
        <v>13</v>
      </c>
      <c r="B19" s="187" t="s">
        <v>41</v>
      </c>
      <c r="C19" s="161" t="s">
        <v>42</v>
      </c>
      <c r="D19" s="183" t="s">
        <v>43</v>
      </c>
      <c r="E19" s="175">
        <v>2146613.0099999998</v>
      </c>
      <c r="F19" s="188">
        <v>675</v>
      </c>
      <c r="G19" s="176">
        <v>2066981.19</v>
      </c>
      <c r="H19" s="177">
        <f t="shared" si="0"/>
        <v>79631.819999999832</v>
      </c>
      <c r="I19" s="184">
        <v>0</v>
      </c>
      <c r="J19" s="179">
        <f t="shared" si="1"/>
        <v>79631.819999999832</v>
      </c>
    </row>
    <row r="20" spans="1:20" x14ac:dyDescent="0.2">
      <c r="A20" s="186">
        <v>14</v>
      </c>
      <c r="B20" s="187" t="s">
        <v>44</v>
      </c>
      <c r="C20" s="161" t="s">
        <v>45</v>
      </c>
      <c r="D20" s="183" t="s">
        <v>46</v>
      </c>
      <c r="E20" s="175">
        <v>480109.55</v>
      </c>
      <c r="F20" s="188">
        <v>676</v>
      </c>
      <c r="G20" s="176">
        <v>368989.2</v>
      </c>
      <c r="H20" s="177">
        <f t="shared" si="0"/>
        <v>111120.34999999998</v>
      </c>
      <c r="I20" s="184">
        <v>0</v>
      </c>
      <c r="J20" s="179">
        <f t="shared" si="1"/>
        <v>111120.34999999998</v>
      </c>
    </row>
    <row r="21" spans="1:20" x14ac:dyDescent="0.2">
      <c r="A21" s="186">
        <v>15</v>
      </c>
      <c r="B21" s="187" t="s">
        <v>44</v>
      </c>
      <c r="C21" s="161" t="s">
        <v>47</v>
      </c>
      <c r="D21" s="183" t="s">
        <v>48</v>
      </c>
      <c r="E21" s="175">
        <v>885142.9</v>
      </c>
      <c r="F21" s="188">
        <v>678</v>
      </c>
      <c r="G21" s="176">
        <v>251702.68</v>
      </c>
      <c r="H21" s="177">
        <f t="shared" si="0"/>
        <v>633440.22</v>
      </c>
      <c r="I21" s="184">
        <v>0</v>
      </c>
      <c r="J21" s="179">
        <f t="shared" si="1"/>
        <v>633440.22</v>
      </c>
    </row>
    <row r="22" spans="1:20" x14ac:dyDescent="0.2">
      <c r="A22" s="180">
        <v>16</v>
      </c>
      <c r="B22" s="187" t="s">
        <v>41</v>
      </c>
      <c r="C22" s="161" t="s">
        <v>49</v>
      </c>
      <c r="D22" s="183" t="s">
        <v>50</v>
      </c>
      <c r="E22" s="175">
        <v>3052436.3</v>
      </c>
      <c r="F22" s="188">
        <v>679</v>
      </c>
      <c r="G22" s="176">
        <v>2380192.02</v>
      </c>
      <c r="H22" s="177">
        <f t="shared" si="0"/>
        <v>672244.2799999998</v>
      </c>
      <c r="I22" s="184">
        <v>225562.92</v>
      </c>
      <c r="J22" s="179">
        <f t="shared" si="1"/>
        <v>446681.35999999975</v>
      </c>
      <c r="L22" s="10" t="s">
        <v>0</v>
      </c>
    </row>
    <row r="23" spans="1:20" ht="13.5" thickBot="1" x14ac:dyDescent="0.25">
      <c r="A23" s="189">
        <v>17</v>
      </c>
      <c r="B23" s="190" t="s">
        <v>51</v>
      </c>
      <c r="C23" s="191" t="s">
        <v>52</v>
      </c>
      <c r="D23" s="192" t="s">
        <v>53</v>
      </c>
      <c r="E23" s="193">
        <v>6891560</v>
      </c>
      <c r="F23" s="11">
        <v>682</v>
      </c>
      <c r="G23" s="194">
        <f>5513248+1371420.44</f>
        <v>6884668.4399999995</v>
      </c>
      <c r="H23" s="195">
        <f t="shared" si="0"/>
        <v>6891.5600000005215</v>
      </c>
      <c r="I23" s="196">
        <v>2067.4699999999998</v>
      </c>
      <c r="J23" s="197">
        <f t="shared" si="1"/>
        <v>4824.0900000005222</v>
      </c>
    </row>
    <row r="24" spans="1:20" ht="13.5" thickBot="1" x14ac:dyDescent="0.25">
      <c r="D24" s="7" t="s">
        <v>88</v>
      </c>
      <c r="E24" s="14">
        <f>SUM(E4:E23)</f>
        <v>91028718.720000014</v>
      </c>
      <c r="F24" s="14">
        <f t="shared" ref="F24:J24" si="2">SUM(F7:F23)</f>
        <v>9440</v>
      </c>
      <c r="G24" s="14">
        <f>SUM(G4:G23)</f>
        <v>65540803.049999997</v>
      </c>
      <c r="H24" s="14">
        <f>SUM(H4:H23)</f>
        <v>20789572.630000003</v>
      </c>
      <c r="I24" s="14">
        <f t="shared" si="2"/>
        <v>6410993.9399999995</v>
      </c>
      <c r="J24" s="14">
        <f t="shared" si="2"/>
        <v>14378578.689999999</v>
      </c>
      <c r="L24" s="10" t="s">
        <v>0</v>
      </c>
    </row>
    <row r="25" spans="1:20" ht="5.25" customHeight="1" thickBot="1" x14ac:dyDescent="0.25">
      <c r="B25" s="8"/>
      <c r="E25" s="9" t="s">
        <v>0</v>
      </c>
      <c r="H25" s="9"/>
    </row>
    <row r="26" spans="1:20" ht="16.5" thickBot="1" x14ac:dyDescent="0.3">
      <c r="A26" s="259" t="s">
        <v>89</v>
      </c>
      <c r="B26" s="260"/>
      <c r="C26" s="260"/>
      <c r="D26" s="260"/>
      <c r="E26" s="260"/>
      <c r="F26" s="260"/>
      <c r="G26" s="260"/>
      <c r="H26" s="260"/>
      <c r="I26" s="260"/>
      <c r="J26" s="261"/>
    </row>
    <row r="27" spans="1:20" ht="6" customHeight="1" thickBot="1" x14ac:dyDescent="0.3">
      <c r="A27" s="15"/>
      <c r="B27" s="16"/>
      <c r="C27" s="16"/>
      <c r="D27" s="16"/>
      <c r="E27" s="16"/>
      <c r="F27" s="16"/>
      <c r="G27" s="16"/>
      <c r="H27" s="16"/>
      <c r="I27" s="16"/>
      <c r="J27" s="17"/>
    </row>
    <row r="28" spans="1:20" s="131" customFormat="1" ht="23.25" customHeight="1" thickBot="1" x14ac:dyDescent="0.25">
      <c r="A28" s="127" t="s">
        <v>1</v>
      </c>
      <c r="B28" s="128" t="s">
        <v>2</v>
      </c>
      <c r="C28" s="129" t="s">
        <v>3</v>
      </c>
      <c r="D28" s="128" t="s">
        <v>4</v>
      </c>
      <c r="E28" s="128" t="s">
        <v>86</v>
      </c>
      <c r="F28" s="130"/>
      <c r="G28" s="127" t="s">
        <v>94</v>
      </c>
      <c r="H28" s="128" t="s">
        <v>90</v>
      </c>
      <c r="I28" s="129" t="s">
        <v>91</v>
      </c>
      <c r="J28" s="128" t="s">
        <v>92</v>
      </c>
    </row>
    <row r="29" spans="1:20" s="160" customFormat="1" ht="17.25" customHeight="1" x14ac:dyDescent="0.25">
      <c r="A29" s="149" t="s">
        <v>0</v>
      </c>
      <c r="B29" s="198" t="s">
        <v>142</v>
      </c>
      <c r="C29" s="149" t="s">
        <v>138</v>
      </c>
      <c r="D29" s="199" t="s">
        <v>139</v>
      </c>
      <c r="E29" s="200">
        <v>674791.9</v>
      </c>
      <c r="F29" s="8"/>
      <c r="G29" s="200">
        <v>674791.9</v>
      </c>
      <c r="H29" s="201">
        <v>0</v>
      </c>
      <c r="I29" s="178">
        <v>0</v>
      </c>
      <c r="J29" s="201">
        <v>0</v>
      </c>
      <c r="K29" s="157"/>
      <c r="L29" s="158"/>
      <c r="M29" s="157"/>
      <c r="N29" s="157"/>
      <c r="O29" s="167"/>
      <c r="Q29" s="167"/>
      <c r="R29" s="168"/>
      <c r="S29" s="168"/>
      <c r="T29" s="168"/>
    </row>
    <row r="30" spans="1:20" s="160" customFormat="1" ht="15" x14ac:dyDescent="0.25">
      <c r="A30" s="161" t="s">
        <v>0</v>
      </c>
      <c r="B30" s="198" t="s">
        <v>143</v>
      </c>
      <c r="C30" s="202" t="s">
        <v>140</v>
      </c>
      <c r="D30" s="199" t="s">
        <v>141</v>
      </c>
      <c r="E30" s="200">
        <v>1879222.28</v>
      </c>
      <c r="F30" s="8"/>
      <c r="G30" s="200">
        <v>1879222.28</v>
      </c>
      <c r="H30" s="203">
        <v>0</v>
      </c>
      <c r="I30" s="178">
        <v>0</v>
      </c>
      <c r="J30" s="203">
        <v>0</v>
      </c>
      <c r="K30" s="157"/>
      <c r="L30" s="158"/>
      <c r="M30" s="157"/>
      <c r="N30" s="157"/>
      <c r="O30" s="167"/>
    </row>
    <row r="31" spans="1:20" x14ac:dyDescent="0.2">
      <c r="A31" s="202">
        <v>1</v>
      </c>
      <c r="B31" s="198" t="s">
        <v>54</v>
      </c>
      <c r="C31" s="202" t="s">
        <v>55</v>
      </c>
      <c r="D31" s="199" t="s">
        <v>56</v>
      </c>
      <c r="E31" s="204">
        <v>1438961.68</v>
      </c>
      <c r="F31" s="8"/>
      <c r="G31" s="200">
        <f>670636.28+734994.34</f>
        <v>1405630.62</v>
      </c>
      <c r="H31" s="205">
        <f>E31-G31</f>
        <v>33331.059999999823</v>
      </c>
      <c r="I31" s="178">
        <v>8426.5499999999993</v>
      </c>
      <c r="J31" s="205">
        <f>H31-I31</f>
        <v>24904.509999999824</v>
      </c>
      <c r="K31" s="8"/>
      <c r="L31" s="8"/>
      <c r="M31" s="8"/>
      <c r="N31" s="8"/>
    </row>
    <row r="32" spans="1:20" x14ac:dyDescent="0.2">
      <c r="A32" s="161">
        <v>2</v>
      </c>
      <c r="B32" s="187" t="s">
        <v>57</v>
      </c>
      <c r="C32" s="202" t="s">
        <v>58</v>
      </c>
      <c r="D32" s="206" t="s">
        <v>59</v>
      </c>
      <c r="E32" s="207">
        <v>2012361.86</v>
      </c>
      <c r="F32" s="8"/>
      <c r="G32" s="200">
        <v>1272823.3999999999</v>
      </c>
      <c r="H32" s="208">
        <f t="shared" ref="H32:H41" si="3">E32-G32</f>
        <v>739538.4600000002</v>
      </c>
      <c r="I32" s="184">
        <v>603708.55000000005</v>
      </c>
      <c r="J32" s="208">
        <f>H32-I32</f>
        <v>135829.91000000015</v>
      </c>
      <c r="K32" s="8"/>
      <c r="L32" s="8"/>
      <c r="M32" s="8"/>
      <c r="N32" s="8"/>
    </row>
    <row r="33" spans="1:11" x14ac:dyDescent="0.2">
      <c r="A33" s="182">
        <v>3</v>
      </c>
      <c r="B33" s="187" t="s">
        <v>60</v>
      </c>
      <c r="C33" s="202" t="s">
        <v>61</v>
      </c>
      <c r="D33" s="206" t="s">
        <v>59</v>
      </c>
      <c r="E33" s="209">
        <v>2013365.14</v>
      </c>
      <c r="F33" s="8"/>
      <c r="G33" s="200">
        <v>1275628.81</v>
      </c>
      <c r="H33" s="208">
        <f t="shared" si="3"/>
        <v>737736.32999999984</v>
      </c>
      <c r="I33" s="184">
        <v>219893.59</v>
      </c>
      <c r="J33" s="208">
        <f t="shared" ref="J33:J63" si="4">H33-I33</f>
        <v>517842.73999999987</v>
      </c>
    </row>
    <row r="34" spans="1:11" x14ac:dyDescent="0.2">
      <c r="A34" s="161">
        <v>4</v>
      </c>
      <c r="B34" s="187" t="s">
        <v>62</v>
      </c>
      <c r="C34" s="202" t="s">
        <v>63</v>
      </c>
      <c r="D34" s="206" t="s">
        <v>64</v>
      </c>
      <c r="E34" s="207">
        <v>809320.06</v>
      </c>
      <c r="F34" s="8"/>
      <c r="G34" s="200">
        <v>796470.26</v>
      </c>
      <c r="H34" s="208">
        <f t="shared" si="3"/>
        <v>12849.800000000047</v>
      </c>
      <c r="I34" s="184"/>
      <c r="J34" s="208">
        <f t="shared" si="4"/>
        <v>12849.800000000047</v>
      </c>
    </row>
    <row r="35" spans="1:11" x14ac:dyDescent="0.2">
      <c r="A35" s="161">
        <v>5</v>
      </c>
      <c r="B35" s="181" t="s">
        <v>65</v>
      </c>
      <c r="C35" s="202" t="s">
        <v>66</v>
      </c>
      <c r="D35" s="206" t="s">
        <v>67</v>
      </c>
      <c r="E35" s="207">
        <v>6916117.2000000002</v>
      </c>
      <c r="F35" s="8"/>
      <c r="G35" s="200">
        <f>1326500.59+5037958.27</f>
        <v>6364458.8599999994</v>
      </c>
      <c r="H35" s="208">
        <f t="shared" si="3"/>
        <v>551658.34000000078</v>
      </c>
      <c r="I35" s="184">
        <v>262450.78999999998</v>
      </c>
      <c r="J35" s="208">
        <f t="shared" si="4"/>
        <v>289207.5500000008</v>
      </c>
    </row>
    <row r="36" spans="1:11" x14ac:dyDescent="0.2">
      <c r="A36" s="182">
        <v>6</v>
      </c>
      <c r="B36" s="187" t="s">
        <v>68</v>
      </c>
      <c r="C36" s="202" t="s">
        <v>69</v>
      </c>
      <c r="D36" s="206" t="s">
        <v>70</v>
      </c>
      <c r="E36" s="176">
        <v>13916482.609999999</v>
      </c>
      <c r="F36" s="8"/>
      <c r="G36" s="200">
        <f>5643611.17+8272871.44</f>
        <v>13916482.609999999</v>
      </c>
      <c r="H36" s="208">
        <f t="shared" si="3"/>
        <v>0</v>
      </c>
      <c r="I36" s="184">
        <v>0</v>
      </c>
      <c r="J36" s="208">
        <f t="shared" si="4"/>
        <v>0</v>
      </c>
    </row>
    <row r="37" spans="1:11" x14ac:dyDescent="0.2">
      <c r="A37" s="182">
        <v>7</v>
      </c>
      <c r="B37" s="187" t="s">
        <v>71</v>
      </c>
      <c r="C37" s="202" t="s">
        <v>72</v>
      </c>
      <c r="D37" s="206" t="s">
        <v>73</v>
      </c>
      <c r="E37" s="210">
        <v>8124525.2199999997</v>
      </c>
      <c r="F37" s="8"/>
      <c r="G37" s="211">
        <f>3272146.65+3751884.35+1067782.75</f>
        <v>8091813.75</v>
      </c>
      <c r="H37" s="208">
        <f t="shared" si="3"/>
        <v>32711.469999999739</v>
      </c>
      <c r="I37" s="184">
        <v>0</v>
      </c>
      <c r="J37" s="208">
        <f t="shared" si="4"/>
        <v>32711.469999999739</v>
      </c>
      <c r="K37" s="1" t="s">
        <v>159</v>
      </c>
    </row>
    <row r="38" spans="1:11" x14ac:dyDescent="0.2">
      <c r="A38" s="182">
        <v>8</v>
      </c>
      <c r="B38" s="187" t="s">
        <v>74</v>
      </c>
      <c r="C38" s="202" t="s">
        <v>75</v>
      </c>
      <c r="D38" s="206" t="s">
        <v>76</v>
      </c>
      <c r="E38" s="207">
        <v>3337088</v>
      </c>
      <c r="F38" s="8"/>
      <c r="G38" s="211">
        <f>2504356.97+820326.04</f>
        <v>3324683.0100000002</v>
      </c>
      <c r="H38" s="208">
        <f t="shared" si="3"/>
        <v>12404.989999999758</v>
      </c>
      <c r="I38" s="184">
        <v>0</v>
      </c>
      <c r="J38" s="208">
        <f t="shared" si="4"/>
        <v>12404.989999999758</v>
      </c>
    </row>
    <row r="39" spans="1:11" x14ac:dyDescent="0.2">
      <c r="A39" s="161">
        <v>9</v>
      </c>
      <c r="B39" s="187" t="s">
        <v>77</v>
      </c>
      <c r="C39" s="202" t="s">
        <v>78</v>
      </c>
      <c r="D39" s="206" t="s">
        <v>79</v>
      </c>
      <c r="E39" s="207">
        <v>3376795.37</v>
      </c>
      <c r="F39" s="8"/>
      <c r="G39" s="200">
        <f>2899241.81+332387.01</f>
        <v>3231628.8200000003</v>
      </c>
      <c r="H39" s="208">
        <f t="shared" si="3"/>
        <v>145166.54999999981</v>
      </c>
      <c r="I39" s="184">
        <v>0</v>
      </c>
      <c r="J39" s="208">
        <f t="shared" si="4"/>
        <v>145166.54999999981</v>
      </c>
    </row>
    <row r="40" spans="1:11" x14ac:dyDescent="0.2">
      <c r="A40" s="161">
        <v>10</v>
      </c>
      <c r="B40" s="187" t="s">
        <v>80</v>
      </c>
      <c r="C40" s="202" t="s">
        <v>81</v>
      </c>
      <c r="D40" s="206" t="s">
        <v>82</v>
      </c>
      <c r="E40" s="209">
        <v>5687261.5499999998</v>
      </c>
      <c r="F40" s="8"/>
      <c r="G40" s="212">
        <f>4017197.48+983925.13</f>
        <v>5001122.6100000003</v>
      </c>
      <c r="H40" s="208">
        <f t="shared" si="3"/>
        <v>686138.93999999948</v>
      </c>
      <c r="I40" s="184">
        <v>200245.91</v>
      </c>
      <c r="J40" s="208">
        <f t="shared" si="4"/>
        <v>485893.02999999945</v>
      </c>
    </row>
    <row r="41" spans="1:11" x14ac:dyDescent="0.2">
      <c r="A41" s="161">
        <v>11</v>
      </c>
      <c r="B41" s="187" t="s">
        <v>83</v>
      </c>
      <c r="C41" s="202" t="s">
        <v>84</v>
      </c>
      <c r="D41" s="206" t="s">
        <v>85</v>
      </c>
      <c r="E41" s="207">
        <v>463344.6</v>
      </c>
      <c r="F41" s="199"/>
      <c r="G41" s="212">
        <v>461622.6</v>
      </c>
      <c r="H41" s="203">
        <f t="shared" si="3"/>
        <v>1722</v>
      </c>
      <c r="I41" s="184">
        <v>0</v>
      </c>
      <c r="J41" s="208">
        <f t="shared" si="4"/>
        <v>1722</v>
      </c>
    </row>
    <row r="42" spans="1:11" s="160" customFormat="1" ht="15" x14ac:dyDescent="0.25">
      <c r="A42" s="161">
        <v>12</v>
      </c>
      <c r="B42" s="198" t="s">
        <v>95</v>
      </c>
      <c r="C42" s="202" t="s">
        <v>96</v>
      </c>
      <c r="D42" s="199" t="s">
        <v>97</v>
      </c>
      <c r="E42" s="213">
        <v>7070746.9299999997</v>
      </c>
      <c r="F42" s="178">
        <f t="shared" ref="F42" si="5">E42*0.3</f>
        <v>2121224.0789999999</v>
      </c>
      <c r="G42" s="214">
        <v>0</v>
      </c>
      <c r="H42" s="203">
        <f>E42-G42</f>
        <v>7070746.9299999997</v>
      </c>
      <c r="I42" s="178">
        <v>2121224.08</v>
      </c>
      <c r="J42" s="208">
        <f t="shared" si="4"/>
        <v>4949522.8499999996</v>
      </c>
    </row>
    <row r="43" spans="1:11" s="160" customFormat="1" ht="15" x14ac:dyDescent="0.25">
      <c r="A43" s="161">
        <v>13</v>
      </c>
      <c r="B43" s="187" t="s">
        <v>98</v>
      </c>
      <c r="C43" s="161" t="s">
        <v>99</v>
      </c>
      <c r="D43" s="206" t="s">
        <v>100</v>
      </c>
      <c r="E43" s="215">
        <v>8027585.29</v>
      </c>
      <c r="F43" s="184">
        <v>2408275.59</v>
      </c>
      <c r="G43" s="211">
        <v>1015400.21</v>
      </c>
      <c r="H43" s="208">
        <f t="shared" ref="H43:H55" si="6">E43-G43</f>
        <v>7012185.0800000001</v>
      </c>
      <c r="I43" s="184">
        <v>2102519.39</v>
      </c>
      <c r="J43" s="208">
        <f t="shared" si="4"/>
        <v>4909665.6899999995</v>
      </c>
    </row>
    <row r="44" spans="1:11" s="160" customFormat="1" ht="15" x14ac:dyDescent="0.25">
      <c r="A44" s="161">
        <v>14</v>
      </c>
      <c r="B44" s="187" t="s">
        <v>101</v>
      </c>
      <c r="C44" s="161" t="s">
        <v>102</v>
      </c>
      <c r="D44" s="206" t="s">
        <v>103</v>
      </c>
      <c r="E44" s="215">
        <v>7799134.8499999996</v>
      </c>
      <c r="F44" s="184">
        <v>2339740.4500000002</v>
      </c>
      <c r="G44" s="211"/>
      <c r="H44" s="208">
        <f t="shared" si="6"/>
        <v>7799134.8499999996</v>
      </c>
      <c r="I44" s="184">
        <v>2339740.4500000002</v>
      </c>
      <c r="J44" s="208">
        <f t="shared" si="4"/>
        <v>5459394.3999999994</v>
      </c>
    </row>
    <row r="45" spans="1:11" s="160" customFormat="1" ht="15" x14ac:dyDescent="0.25">
      <c r="A45" s="161">
        <v>15</v>
      </c>
      <c r="B45" s="187" t="s">
        <v>104</v>
      </c>
      <c r="C45" s="161" t="s">
        <v>105</v>
      </c>
      <c r="D45" s="206" t="s">
        <v>106</v>
      </c>
      <c r="E45" s="215">
        <v>11105571.810000001</v>
      </c>
      <c r="F45" s="184">
        <v>3331671.54</v>
      </c>
      <c r="G45" s="211">
        <f>2691516.41+1968110.64</f>
        <v>4659627.05</v>
      </c>
      <c r="H45" s="208">
        <f t="shared" si="6"/>
        <v>6445944.7600000007</v>
      </c>
      <c r="I45" s="184">
        <v>217831.14</v>
      </c>
      <c r="J45" s="208">
        <f t="shared" si="4"/>
        <v>6228113.620000001</v>
      </c>
    </row>
    <row r="46" spans="1:11" s="160" customFormat="1" ht="15" x14ac:dyDescent="0.25">
      <c r="A46" s="161">
        <v>16</v>
      </c>
      <c r="B46" s="187" t="s">
        <v>107</v>
      </c>
      <c r="C46" s="161" t="s">
        <v>108</v>
      </c>
      <c r="D46" s="206" t="s">
        <v>109</v>
      </c>
      <c r="E46" s="215">
        <v>4662625.3600000003</v>
      </c>
      <c r="F46" s="184">
        <v>1398787.61</v>
      </c>
      <c r="G46" s="211">
        <f>1216404.81+655806.36+474892.87</f>
        <v>2347104.04</v>
      </c>
      <c r="H46" s="208">
        <f t="shared" si="6"/>
        <v>2315521.3200000003</v>
      </c>
      <c r="I46" s="184">
        <v>835029.44</v>
      </c>
      <c r="J46" s="208">
        <f t="shared" si="4"/>
        <v>1480491.8800000004</v>
      </c>
    </row>
    <row r="47" spans="1:11" s="160" customFormat="1" ht="15" x14ac:dyDescent="0.25">
      <c r="A47" s="161">
        <v>17</v>
      </c>
      <c r="B47" s="187" t="s">
        <v>110</v>
      </c>
      <c r="C47" s="161" t="s">
        <v>111</v>
      </c>
      <c r="D47" s="206" t="s">
        <v>112</v>
      </c>
      <c r="E47" s="215">
        <v>1852128.82</v>
      </c>
      <c r="F47" s="184">
        <v>555638.65</v>
      </c>
      <c r="G47" s="211">
        <v>1363473.75</v>
      </c>
      <c r="H47" s="208">
        <f t="shared" si="6"/>
        <v>488655.07000000007</v>
      </c>
      <c r="I47" s="184">
        <v>145070.93</v>
      </c>
      <c r="J47" s="208">
        <f t="shared" si="4"/>
        <v>343584.14000000007</v>
      </c>
    </row>
    <row r="48" spans="1:11" s="160" customFormat="1" ht="15" x14ac:dyDescent="0.25">
      <c r="A48" s="161">
        <v>18</v>
      </c>
      <c r="B48" s="187" t="s">
        <v>113</v>
      </c>
      <c r="C48" s="161" t="s">
        <v>114</v>
      </c>
      <c r="D48" s="206" t="s">
        <v>115</v>
      </c>
      <c r="E48" s="215">
        <v>5868885.6500000004</v>
      </c>
      <c r="F48" s="184">
        <v>1426306.88</v>
      </c>
      <c r="G48" s="211">
        <f>4517856.8+218833.17</f>
        <v>4736689.97</v>
      </c>
      <c r="H48" s="208">
        <f t="shared" si="6"/>
        <v>1132195.6800000006</v>
      </c>
      <c r="I48" s="184">
        <v>0</v>
      </c>
      <c r="J48" s="208">
        <f t="shared" si="4"/>
        <v>1132195.6800000006</v>
      </c>
    </row>
    <row r="49" spans="1:12" s="160" customFormat="1" ht="15" x14ac:dyDescent="0.25">
      <c r="A49" s="161">
        <v>19</v>
      </c>
      <c r="B49" s="187" t="s">
        <v>54</v>
      </c>
      <c r="C49" s="161" t="s">
        <v>116</v>
      </c>
      <c r="D49" s="206" t="s">
        <v>117</v>
      </c>
      <c r="E49" s="215">
        <v>766790.74</v>
      </c>
      <c r="F49" s="184">
        <f>E49*0.3</f>
        <v>230037.22199999998</v>
      </c>
      <c r="G49" s="211"/>
      <c r="H49" s="208">
        <f t="shared" si="6"/>
        <v>766790.74</v>
      </c>
      <c r="I49" s="184">
        <v>230037.22</v>
      </c>
      <c r="J49" s="208">
        <f t="shared" si="4"/>
        <v>536753.52</v>
      </c>
    </row>
    <row r="50" spans="1:12" s="233" customFormat="1" ht="15" x14ac:dyDescent="0.25">
      <c r="A50" s="227">
        <v>20</v>
      </c>
      <c r="B50" s="228" t="s">
        <v>80</v>
      </c>
      <c r="C50" s="227" t="s">
        <v>118</v>
      </c>
      <c r="D50" s="229" t="s">
        <v>119</v>
      </c>
      <c r="E50" s="230">
        <v>2214023.21</v>
      </c>
      <c r="F50" s="231"/>
      <c r="G50" s="232">
        <f>2084017.85+121778.47</f>
        <v>2205796.3200000003</v>
      </c>
      <c r="H50" s="230">
        <f t="shared" si="6"/>
        <v>8226.8899999996647</v>
      </c>
      <c r="I50" s="231">
        <v>0</v>
      </c>
      <c r="J50" s="230">
        <f t="shared" si="4"/>
        <v>8226.8899999996647</v>
      </c>
    </row>
    <row r="51" spans="1:12" s="160" customFormat="1" ht="15" x14ac:dyDescent="0.25">
      <c r="A51" s="161">
        <v>21</v>
      </c>
      <c r="B51" s="187" t="s">
        <v>121</v>
      </c>
      <c r="C51" s="161" t="s">
        <v>124</v>
      </c>
      <c r="D51" s="206" t="s">
        <v>120</v>
      </c>
      <c r="E51" s="208">
        <v>2209884.31</v>
      </c>
      <c r="F51" s="184"/>
      <c r="G51" s="211">
        <v>0</v>
      </c>
      <c r="H51" s="208">
        <f t="shared" si="6"/>
        <v>2209884.31</v>
      </c>
      <c r="I51" s="184">
        <v>662965.28</v>
      </c>
      <c r="J51" s="208">
        <f t="shared" si="4"/>
        <v>1546919.03</v>
      </c>
    </row>
    <row r="52" spans="1:12" s="160" customFormat="1" ht="15" x14ac:dyDescent="0.25">
      <c r="A52" s="161">
        <v>22</v>
      </c>
      <c r="B52" s="216" t="s">
        <v>104</v>
      </c>
      <c r="C52" s="161" t="s">
        <v>157</v>
      </c>
      <c r="D52" s="206" t="s">
        <v>158</v>
      </c>
      <c r="E52" s="217">
        <v>2708127.87</v>
      </c>
      <c r="F52" s="184"/>
      <c r="G52" s="211">
        <v>0</v>
      </c>
      <c r="H52" s="208">
        <f t="shared" si="6"/>
        <v>2708127.87</v>
      </c>
      <c r="I52" s="184">
        <v>812438.36</v>
      </c>
      <c r="J52" s="208">
        <f t="shared" si="4"/>
        <v>1895689.5100000002</v>
      </c>
    </row>
    <row r="53" spans="1:12" s="160" customFormat="1" ht="15" x14ac:dyDescent="0.25">
      <c r="A53" s="161">
        <v>23</v>
      </c>
      <c r="B53" s="187" t="s">
        <v>123</v>
      </c>
      <c r="C53" s="161" t="s">
        <v>126</v>
      </c>
      <c r="D53" s="206" t="s">
        <v>122</v>
      </c>
      <c r="E53" s="208">
        <v>3477760.85</v>
      </c>
      <c r="F53" s="184"/>
      <c r="G53" s="211">
        <v>3018029.73</v>
      </c>
      <c r="H53" s="208">
        <f t="shared" si="6"/>
        <v>459731.12000000011</v>
      </c>
      <c r="I53" s="184">
        <v>0</v>
      </c>
      <c r="J53" s="208">
        <f t="shared" si="4"/>
        <v>459731.12000000011</v>
      </c>
    </row>
    <row r="54" spans="1:12" s="160" customFormat="1" ht="15" x14ac:dyDescent="0.25">
      <c r="A54" s="161">
        <v>24</v>
      </c>
      <c r="B54" s="187" t="s">
        <v>133</v>
      </c>
      <c r="C54" s="161" t="s">
        <v>128</v>
      </c>
      <c r="D54" s="206" t="s">
        <v>132</v>
      </c>
      <c r="E54" s="208">
        <v>3474155.47</v>
      </c>
      <c r="F54" s="184"/>
      <c r="G54" s="211">
        <v>0</v>
      </c>
      <c r="H54" s="208">
        <f>E54-G54</f>
        <v>3474155.47</v>
      </c>
      <c r="I54" s="184">
        <v>1042246.64</v>
      </c>
      <c r="J54" s="208">
        <f t="shared" si="4"/>
        <v>2431908.83</v>
      </c>
    </row>
    <row r="55" spans="1:12" s="160" customFormat="1" ht="15" x14ac:dyDescent="0.25">
      <c r="A55" s="161">
        <v>25</v>
      </c>
      <c r="B55" s="187" t="s">
        <v>131</v>
      </c>
      <c r="C55" s="161" t="s">
        <v>127</v>
      </c>
      <c r="D55" s="206" t="s">
        <v>130</v>
      </c>
      <c r="E55" s="208">
        <v>3957312.36</v>
      </c>
      <c r="F55" s="184"/>
      <c r="G55" s="211">
        <v>0</v>
      </c>
      <c r="H55" s="208">
        <f t="shared" si="6"/>
        <v>3957312.36</v>
      </c>
      <c r="I55" s="184">
        <v>1187193.71</v>
      </c>
      <c r="J55" s="208">
        <f t="shared" si="4"/>
        <v>2770118.65</v>
      </c>
    </row>
    <row r="56" spans="1:12" s="160" customFormat="1" ht="15" x14ac:dyDescent="0.25">
      <c r="A56" s="161">
        <v>26</v>
      </c>
      <c r="B56" s="187" t="s">
        <v>137</v>
      </c>
      <c r="C56" s="161" t="s">
        <v>125</v>
      </c>
      <c r="D56" s="218" t="s">
        <v>136</v>
      </c>
      <c r="E56" s="208">
        <v>4625351.1500000004</v>
      </c>
      <c r="F56" s="184"/>
      <c r="G56" s="211">
        <v>1617348.35</v>
      </c>
      <c r="H56" s="208">
        <f>E56-G56</f>
        <v>3008002.8000000003</v>
      </c>
      <c r="I56" s="184">
        <v>0</v>
      </c>
      <c r="J56" s="208">
        <f>H56-I56</f>
        <v>3008002.8000000003</v>
      </c>
    </row>
    <row r="57" spans="1:12" s="160" customFormat="1" ht="15" x14ac:dyDescent="0.25">
      <c r="A57" s="161">
        <v>27</v>
      </c>
      <c r="B57" s="187" t="s">
        <v>135</v>
      </c>
      <c r="C57" s="161" t="s">
        <v>129</v>
      </c>
      <c r="D57" s="206" t="s">
        <v>134</v>
      </c>
      <c r="E57" s="208">
        <v>5748879.2400000002</v>
      </c>
      <c r="F57" s="184"/>
      <c r="G57" s="211">
        <v>0</v>
      </c>
      <c r="H57" s="208">
        <f t="shared" ref="H57:H63" si="7">E57-G57</f>
        <v>5748879.2400000002</v>
      </c>
      <c r="I57" s="184">
        <v>1724663.77</v>
      </c>
      <c r="J57" s="208">
        <f t="shared" si="4"/>
        <v>4024215.47</v>
      </c>
      <c r="L57" s="168" t="s">
        <v>0</v>
      </c>
    </row>
    <row r="58" spans="1:12" s="160" customFormat="1" ht="15" x14ac:dyDescent="0.25">
      <c r="A58" s="161">
        <v>28</v>
      </c>
      <c r="B58" s="216" t="s">
        <v>144</v>
      </c>
      <c r="C58" s="161" t="s">
        <v>145</v>
      </c>
      <c r="D58" s="206" t="s">
        <v>146</v>
      </c>
      <c r="E58" s="176">
        <v>5273628.88</v>
      </c>
      <c r="F58" s="184"/>
      <c r="G58" s="211">
        <v>3018029.73</v>
      </c>
      <c r="H58" s="208">
        <f t="shared" si="7"/>
        <v>2255599.15</v>
      </c>
      <c r="I58" s="184">
        <v>0</v>
      </c>
      <c r="J58" s="208">
        <f t="shared" si="4"/>
        <v>2255599.15</v>
      </c>
      <c r="L58" s="168"/>
    </row>
    <row r="59" spans="1:12" s="160" customFormat="1" ht="15" x14ac:dyDescent="0.25">
      <c r="A59" s="161">
        <v>29</v>
      </c>
      <c r="B59" s="216" t="s">
        <v>147</v>
      </c>
      <c r="C59" s="161" t="s">
        <v>148</v>
      </c>
      <c r="D59" s="206" t="s">
        <v>149</v>
      </c>
      <c r="E59" s="217">
        <v>5184781.0199999996</v>
      </c>
      <c r="F59" s="184"/>
      <c r="G59" s="211">
        <v>0</v>
      </c>
      <c r="H59" s="208">
        <f t="shared" si="7"/>
        <v>5184781.0199999996</v>
      </c>
      <c r="I59" s="184">
        <v>0</v>
      </c>
      <c r="J59" s="208">
        <f t="shared" si="4"/>
        <v>5184781.0199999996</v>
      </c>
      <c r="L59" s="168"/>
    </row>
    <row r="60" spans="1:12" s="160" customFormat="1" ht="15" x14ac:dyDescent="0.25">
      <c r="A60" s="161">
        <v>30</v>
      </c>
      <c r="B60" s="216" t="s">
        <v>74</v>
      </c>
      <c r="C60" s="161" t="s">
        <v>150</v>
      </c>
      <c r="D60" s="206" t="s">
        <v>151</v>
      </c>
      <c r="E60" s="217">
        <v>5587812.75</v>
      </c>
      <c r="F60" s="184"/>
      <c r="G60" s="211">
        <v>0</v>
      </c>
      <c r="H60" s="208">
        <f t="shared" si="7"/>
        <v>5587812.75</v>
      </c>
      <c r="I60" s="184">
        <v>0</v>
      </c>
      <c r="J60" s="208">
        <f t="shared" si="4"/>
        <v>5587812.75</v>
      </c>
      <c r="L60" s="168"/>
    </row>
    <row r="61" spans="1:12" s="160" customFormat="1" ht="15" x14ac:dyDescent="0.25">
      <c r="A61" s="161">
        <v>31</v>
      </c>
      <c r="B61" s="216" t="s">
        <v>152</v>
      </c>
      <c r="C61" s="161" t="s">
        <v>153</v>
      </c>
      <c r="D61" s="206" t="s">
        <v>154</v>
      </c>
      <c r="E61" s="217">
        <v>7066798.5899999999</v>
      </c>
      <c r="F61" s="184"/>
      <c r="G61" s="211">
        <v>0</v>
      </c>
      <c r="H61" s="208">
        <f t="shared" si="7"/>
        <v>7066798.5899999999</v>
      </c>
      <c r="I61" s="184">
        <v>0</v>
      </c>
      <c r="J61" s="208">
        <f t="shared" si="4"/>
        <v>7066798.5899999999</v>
      </c>
      <c r="L61" s="168"/>
    </row>
    <row r="62" spans="1:12" s="160" customFormat="1" ht="15.75" thickBot="1" x14ac:dyDescent="0.3">
      <c r="A62" s="191">
        <v>32</v>
      </c>
      <c r="B62" s="187" t="s">
        <v>68</v>
      </c>
      <c r="C62" s="161" t="s">
        <v>155</v>
      </c>
      <c r="D62" s="206" t="s">
        <v>156</v>
      </c>
      <c r="E62" s="176">
        <v>46818050.109999999</v>
      </c>
      <c r="F62" s="184"/>
      <c r="G62" s="211">
        <v>0</v>
      </c>
      <c r="H62" s="208">
        <f t="shared" si="7"/>
        <v>46818050.109999999</v>
      </c>
      <c r="I62" s="184">
        <v>14045415.029999999</v>
      </c>
      <c r="J62" s="208">
        <f t="shared" si="4"/>
        <v>32772635.079999998</v>
      </c>
      <c r="L62" s="168"/>
    </row>
    <row r="63" spans="1:12" s="160" customFormat="1" ht="15.75" thickBot="1" x14ac:dyDescent="0.3">
      <c r="A63" s="191">
        <v>32</v>
      </c>
      <c r="B63" s="219" t="s">
        <v>168</v>
      </c>
      <c r="C63" s="220" t="s">
        <v>169</v>
      </c>
      <c r="D63" s="221" t="s">
        <v>156</v>
      </c>
      <c r="E63" s="222">
        <v>38791499.329999998</v>
      </c>
      <c r="F63" s="223"/>
      <c r="G63" s="224">
        <v>0</v>
      </c>
      <c r="H63" s="225">
        <f t="shared" si="7"/>
        <v>38791499.329999998</v>
      </c>
      <c r="I63" s="223">
        <v>11637449.800000001</v>
      </c>
      <c r="J63" s="225">
        <f t="shared" si="4"/>
        <v>27154049.529999997</v>
      </c>
      <c r="L63" s="168"/>
    </row>
    <row r="64" spans="1:12" ht="13.5" thickBot="1" x14ac:dyDescent="0.25">
      <c r="D64" s="7" t="s">
        <v>88</v>
      </c>
      <c r="E64" s="14">
        <f>SUM(E29:E63)</f>
        <v>234941172.05999994</v>
      </c>
      <c r="F64" s="14">
        <f t="shared" ref="F64:J64" si="8">SUM(F29:F63)</f>
        <v>13811682.020999998</v>
      </c>
      <c r="G64" s="14">
        <f t="shared" si="8"/>
        <v>71677878.679999992</v>
      </c>
      <c r="H64" s="14">
        <f t="shared" si="8"/>
        <v>163263293.38</v>
      </c>
      <c r="I64" s="14">
        <f t="shared" si="8"/>
        <v>40398550.629999995</v>
      </c>
      <c r="J64" s="14">
        <f t="shared" si="8"/>
        <v>122864742.75</v>
      </c>
      <c r="L64" s="9" t="s">
        <v>0</v>
      </c>
    </row>
    <row r="65" spans="3:10" ht="4.5" customHeight="1" thickBot="1" x14ac:dyDescent="0.25">
      <c r="I65" s="10" t="s">
        <v>0</v>
      </c>
      <c r="J65" s="10" t="s">
        <v>0</v>
      </c>
    </row>
    <row r="66" spans="3:10" ht="13.5" thickBot="1" x14ac:dyDescent="0.25">
      <c r="D66" s="7" t="s">
        <v>93</v>
      </c>
      <c r="E66" s="18">
        <f t="shared" ref="E66:J66" si="9">E24+E64</f>
        <v>325969890.77999997</v>
      </c>
      <c r="F66" s="19">
        <f t="shared" si="9"/>
        <v>13821122.020999998</v>
      </c>
      <c r="G66" s="20">
        <f t="shared" si="9"/>
        <v>137218681.72999999</v>
      </c>
      <c r="H66" s="19">
        <f t="shared" si="9"/>
        <v>184052866.00999999</v>
      </c>
      <c r="I66" s="20">
        <f t="shared" si="9"/>
        <v>46809544.569999993</v>
      </c>
      <c r="J66" s="21">
        <f t="shared" si="9"/>
        <v>137243321.44</v>
      </c>
    </row>
    <row r="67" spans="3:10" x14ac:dyDescent="0.2">
      <c r="C67" s="12" t="s">
        <v>170</v>
      </c>
      <c r="D67" s="146">
        <v>180255184</v>
      </c>
      <c r="E67" s="9">
        <f>E64-D67</f>
        <v>54685988.059999943</v>
      </c>
      <c r="F67" s="9"/>
      <c r="G67" s="9"/>
      <c r="H67" s="9"/>
      <c r="I67" s="9"/>
      <c r="J67" s="9"/>
    </row>
  </sheetData>
  <mergeCells count="2">
    <mergeCell ref="A1:J1"/>
    <mergeCell ref="A26:J26"/>
  </mergeCells>
  <pageMargins left="0.19685039370078741" right="0.19685039370078741" top="0.19685039370078741" bottom="0.19685039370078741" header="0.31496062992125984" footer="0.31496062992125984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topLeftCell="B1" zoomScaleNormal="100" workbookViewId="0">
      <pane xSplit="1" topLeftCell="C1" activePane="topRight" state="frozen"/>
      <selection activeCell="B1" sqref="B1"/>
      <selection pane="topRight" activeCell="B31" sqref="B31"/>
    </sheetView>
  </sheetViews>
  <sheetFormatPr baseColWidth="10" defaultRowHeight="12.75" x14ac:dyDescent="0.2"/>
  <cols>
    <col min="1" max="1" width="4.42578125" style="1" customWidth="1"/>
    <col min="2" max="2" width="42.42578125" style="1" customWidth="1"/>
    <col min="3" max="3" width="18.85546875" style="12" customWidth="1"/>
    <col min="4" max="4" width="25" style="1" customWidth="1"/>
    <col min="5" max="5" width="16.140625" style="1" customWidth="1"/>
    <col min="6" max="6" width="16.28515625" style="1" hidden="1" customWidth="1"/>
    <col min="7" max="7" width="17.42578125" style="1" customWidth="1"/>
    <col min="8" max="8" width="15.42578125" style="1" bestFit="1" customWidth="1"/>
    <col min="9" max="9" width="15.5703125" style="1" customWidth="1"/>
    <col min="10" max="10" width="15.42578125" style="1" bestFit="1" customWidth="1"/>
    <col min="11" max="11" width="11.42578125" style="1"/>
    <col min="12" max="12" width="15.140625" style="1" bestFit="1" customWidth="1"/>
    <col min="13" max="16384" width="11.42578125" style="1"/>
  </cols>
  <sheetData>
    <row r="1" spans="1:20" ht="16.5" thickBot="1" x14ac:dyDescent="0.3">
      <c r="A1" s="259" t="s">
        <v>87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20" ht="4.5" customHeight="1" thickBot="1" x14ac:dyDescent="0.25">
      <c r="B2" s="2"/>
      <c r="C2" s="11" t="s">
        <v>0</v>
      </c>
      <c r="D2" s="3"/>
      <c r="E2" s="4" t="s">
        <v>0</v>
      </c>
      <c r="G2" s="5" t="s">
        <v>0</v>
      </c>
      <c r="H2" s="6" t="s">
        <v>0</v>
      </c>
      <c r="I2" s="6" t="s">
        <v>0</v>
      </c>
      <c r="J2" s="6" t="s">
        <v>0</v>
      </c>
    </row>
    <row r="3" spans="1:20" ht="26.25" thickBo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86</v>
      </c>
      <c r="F3" s="13"/>
      <c r="G3" s="135" t="s">
        <v>94</v>
      </c>
      <c r="H3" s="135" t="s">
        <v>90</v>
      </c>
      <c r="I3" s="22" t="s">
        <v>91</v>
      </c>
      <c r="J3" s="13" t="s">
        <v>92</v>
      </c>
      <c r="K3" s="8"/>
      <c r="L3" s="8"/>
      <c r="M3" s="8"/>
      <c r="N3" s="8"/>
      <c r="O3" s="8"/>
    </row>
    <row r="4" spans="1:20" s="76" customFormat="1" ht="15" x14ac:dyDescent="0.25">
      <c r="A4" s="74">
        <v>1</v>
      </c>
      <c r="B4" s="101" t="s">
        <v>164</v>
      </c>
      <c r="C4" s="86" t="s">
        <v>165</v>
      </c>
      <c r="D4" s="104" t="s">
        <v>166</v>
      </c>
      <c r="E4" s="75">
        <v>5271829.6100000003</v>
      </c>
      <c r="F4" s="132">
        <v>3612175.38</v>
      </c>
      <c r="G4" s="142">
        <f>E4-F4+281714.33</f>
        <v>1941368.5600000005</v>
      </c>
      <c r="H4" s="137">
        <v>0</v>
      </c>
      <c r="I4" s="133">
        <v>0</v>
      </c>
      <c r="J4" s="84">
        <v>0</v>
      </c>
      <c r="K4" s="80"/>
      <c r="L4" s="81"/>
      <c r="M4" s="80"/>
      <c r="N4" s="80"/>
      <c r="O4" s="82"/>
    </row>
    <row r="5" spans="1:20" s="76" customFormat="1" ht="15" x14ac:dyDescent="0.25">
      <c r="A5" s="74">
        <v>2</v>
      </c>
      <c r="B5" s="101" t="s">
        <v>163</v>
      </c>
      <c r="C5" s="108" t="s">
        <v>138</v>
      </c>
      <c r="D5" s="104" t="s">
        <v>139</v>
      </c>
      <c r="E5" s="75">
        <v>2035542.5</v>
      </c>
      <c r="F5" s="136">
        <v>570381.26</v>
      </c>
      <c r="G5" s="143">
        <v>1465154.81</v>
      </c>
      <c r="H5" s="138">
        <v>0</v>
      </c>
      <c r="I5" s="134">
        <v>0</v>
      </c>
      <c r="J5" s="85">
        <v>0</v>
      </c>
      <c r="K5" s="80"/>
      <c r="L5" s="81"/>
      <c r="M5" s="80"/>
      <c r="N5" s="80"/>
      <c r="O5" s="82"/>
      <c r="Q5" s="78"/>
      <c r="R5" s="79"/>
      <c r="S5" s="79"/>
      <c r="T5" s="79"/>
    </row>
    <row r="6" spans="1:20" s="76" customFormat="1" ht="15.75" thickBot="1" x14ac:dyDescent="0.3">
      <c r="A6" s="93">
        <v>3</v>
      </c>
      <c r="B6" s="111" t="s">
        <v>167</v>
      </c>
      <c r="C6" s="108" t="s">
        <v>140</v>
      </c>
      <c r="D6" s="113" t="s">
        <v>141</v>
      </c>
      <c r="E6" s="75">
        <v>2201835.2799999998</v>
      </c>
      <c r="F6" s="136">
        <v>797435.97</v>
      </c>
      <c r="G6" s="143">
        <v>1404340.98</v>
      </c>
      <c r="H6" s="138">
        <v>0</v>
      </c>
      <c r="I6" s="134">
        <v>0</v>
      </c>
      <c r="J6" s="85">
        <v>58.33</v>
      </c>
      <c r="K6" s="80"/>
      <c r="L6" s="81"/>
      <c r="M6" s="80"/>
      <c r="N6" s="77"/>
      <c r="O6" s="78"/>
    </row>
    <row r="7" spans="1:20" s="99" customFormat="1" x14ac:dyDescent="0.2">
      <c r="A7" s="100">
        <v>1</v>
      </c>
      <c r="B7" s="110" t="s">
        <v>5</v>
      </c>
      <c r="C7" s="109" t="s">
        <v>6</v>
      </c>
      <c r="D7" s="112" t="s">
        <v>7</v>
      </c>
      <c r="E7" s="95">
        <v>1771303.43</v>
      </c>
      <c r="F7" s="90"/>
      <c r="G7" s="144">
        <f>644648.02+96918.34+482112.98+531174.73</f>
        <v>1754854.0699999998</v>
      </c>
      <c r="H7" s="139">
        <f t="shared" ref="H7:H23" si="0">E7-G7</f>
        <v>16449.360000000102</v>
      </c>
      <c r="I7" s="92">
        <v>0</v>
      </c>
      <c r="J7" s="98">
        <f>H7-I7</f>
        <v>16449.360000000102</v>
      </c>
      <c r="K7" s="90"/>
      <c r="L7" s="90"/>
      <c r="M7" s="90"/>
      <c r="N7" s="90"/>
      <c r="O7" s="90"/>
    </row>
    <row r="8" spans="1:20" s="49" customFormat="1" x14ac:dyDescent="0.2">
      <c r="A8" s="64">
        <v>2</v>
      </c>
      <c r="B8" s="57" t="s">
        <v>8</v>
      </c>
      <c r="C8" s="55" t="s">
        <v>9</v>
      </c>
      <c r="D8" s="105" t="s">
        <v>10</v>
      </c>
      <c r="E8" s="65">
        <v>6465452.8499999996</v>
      </c>
      <c r="F8" s="38"/>
      <c r="G8" s="52">
        <f>690819.699999999+1187794.57+1246053.2</f>
        <v>3124667.4699999988</v>
      </c>
      <c r="H8" s="140">
        <f t="shared" si="0"/>
        <v>3340785.3800000008</v>
      </c>
      <c r="I8" s="54">
        <v>1002235.61</v>
      </c>
      <c r="J8" s="66">
        <f>H8-I8</f>
        <v>2338549.7700000009</v>
      </c>
      <c r="K8" s="38"/>
      <c r="L8" s="83"/>
      <c r="M8" s="38"/>
      <c r="N8" s="38"/>
      <c r="O8" s="38"/>
    </row>
    <row r="9" spans="1:20" s="49" customFormat="1" x14ac:dyDescent="0.2">
      <c r="A9" s="68">
        <v>3</v>
      </c>
      <c r="B9" s="50" t="s">
        <v>11</v>
      </c>
      <c r="C9" s="45" t="s">
        <v>12</v>
      </c>
      <c r="D9" s="105" t="s">
        <v>13</v>
      </c>
      <c r="E9" s="65">
        <v>4329045.59</v>
      </c>
      <c r="F9" s="38"/>
      <c r="G9" s="52">
        <f>1668641.59+1458509.87+1201555.6</f>
        <v>4328707.0600000005</v>
      </c>
      <c r="H9" s="140">
        <f t="shared" si="0"/>
        <v>338.52999999932945</v>
      </c>
      <c r="I9" s="54">
        <v>0</v>
      </c>
      <c r="J9" s="66">
        <f t="shared" ref="J9:J23" si="1">H9-I9</f>
        <v>338.52999999932945</v>
      </c>
      <c r="K9" s="38"/>
      <c r="L9" s="38"/>
      <c r="M9" s="38"/>
      <c r="N9" s="38"/>
      <c r="O9" s="38"/>
    </row>
    <row r="10" spans="1:20" s="49" customFormat="1" x14ac:dyDescent="0.2">
      <c r="A10" s="68">
        <v>4</v>
      </c>
      <c r="B10" s="50" t="s">
        <v>14</v>
      </c>
      <c r="C10" s="45" t="s">
        <v>15</v>
      </c>
      <c r="D10" s="105" t="s">
        <v>16</v>
      </c>
      <c r="E10" s="65">
        <v>524757.59000000008</v>
      </c>
      <c r="F10" s="69">
        <v>666</v>
      </c>
      <c r="G10" s="52">
        <v>523950.44000000006</v>
      </c>
      <c r="H10" s="140">
        <f t="shared" si="0"/>
        <v>807.15000000002328</v>
      </c>
      <c r="I10" s="54">
        <v>0</v>
      </c>
      <c r="J10" s="66">
        <f t="shared" si="1"/>
        <v>807.15000000002328</v>
      </c>
      <c r="K10" s="38"/>
      <c r="L10" s="38"/>
      <c r="M10" s="38"/>
      <c r="N10" s="38"/>
      <c r="O10" s="38"/>
    </row>
    <row r="11" spans="1:20" s="99" customFormat="1" x14ac:dyDescent="0.2">
      <c r="A11" s="94">
        <v>5</v>
      </c>
      <c r="B11" s="102" t="s">
        <v>17</v>
      </c>
      <c r="C11" s="108" t="s">
        <v>18</v>
      </c>
      <c r="D11" s="106" t="s">
        <v>19</v>
      </c>
      <c r="E11" s="95">
        <v>5164392.55</v>
      </c>
      <c r="F11" s="96">
        <v>667</v>
      </c>
      <c r="G11" s="144">
        <v>0</v>
      </c>
      <c r="H11" s="139">
        <f t="shared" si="0"/>
        <v>5164392.55</v>
      </c>
      <c r="I11" s="97">
        <v>1549317.77</v>
      </c>
      <c r="J11" s="98">
        <f t="shared" si="1"/>
        <v>3615074.78</v>
      </c>
      <c r="K11" s="90"/>
      <c r="L11" s="90"/>
      <c r="M11" s="90"/>
      <c r="N11" s="90"/>
      <c r="O11" s="90"/>
    </row>
    <row r="12" spans="1:20" s="49" customFormat="1" x14ac:dyDescent="0.2">
      <c r="A12" s="68">
        <v>6</v>
      </c>
      <c r="B12" s="50" t="s">
        <v>20</v>
      </c>
      <c r="C12" s="45" t="s">
        <v>21</v>
      </c>
      <c r="D12" s="105" t="s">
        <v>22</v>
      </c>
      <c r="E12" s="65">
        <v>7712548.5800000001</v>
      </c>
      <c r="F12" s="69">
        <v>688</v>
      </c>
      <c r="G12" s="52">
        <f>4662927.5+843668.93+855983.29</f>
        <v>6362579.7199999997</v>
      </c>
      <c r="H12" s="140">
        <f t="shared" si="0"/>
        <v>1349968.8600000003</v>
      </c>
      <c r="I12" s="54">
        <f>661785.64-256794.99</f>
        <v>404990.65</v>
      </c>
      <c r="J12" s="66">
        <f t="shared" si="1"/>
        <v>944978.21000000031</v>
      </c>
      <c r="K12" s="38"/>
      <c r="L12" s="38"/>
      <c r="M12" s="38"/>
      <c r="N12" s="38"/>
      <c r="O12" s="38"/>
    </row>
    <row r="13" spans="1:20" s="49" customFormat="1" x14ac:dyDescent="0.2">
      <c r="A13" s="68">
        <v>7</v>
      </c>
      <c r="B13" s="50" t="s">
        <v>23</v>
      </c>
      <c r="C13" s="45" t="s">
        <v>24</v>
      </c>
      <c r="D13" s="105" t="s">
        <v>25</v>
      </c>
      <c r="E13" s="65">
        <v>10211292.76</v>
      </c>
      <c r="F13" s="69">
        <v>669</v>
      </c>
      <c r="G13" s="52">
        <v>6388532.8899999997</v>
      </c>
      <c r="H13" s="140">
        <f t="shared" si="0"/>
        <v>3822759.87</v>
      </c>
      <c r="I13" s="54">
        <v>1146827.96</v>
      </c>
      <c r="J13" s="66">
        <f t="shared" si="1"/>
        <v>2675931.91</v>
      </c>
      <c r="K13" s="38"/>
      <c r="L13" s="38"/>
      <c r="M13" s="38"/>
      <c r="N13" s="38"/>
      <c r="O13" s="38"/>
    </row>
    <row r="14" spans="1:20" s="49" customFormat="1" x14ac:dyDescent="0.2">
      <c r="A14" s="68">
        <v>8</v>
      </c>
      <c r="B14" s="50" t="s">
        <v>26</v>
      </c>
      <c r="C14" s="45" t="s">
        <v>27</v>
      </c>
      <c r="D14" s="105" t="s">
        <v>28</v>
      </c>
      <c r="E14" s="65">
        <v>9974053.4700000007</v>
      </c>
      <c r="F14" s="69">
        <v>670</v>
      </c>
      <c r="G14" s="52">
        <f>6228314.12+3418102.89+327636.46</f>
        <v>9974053.4700000007</v>
      </c>
      <c r="H14" s="140">
        <f t="shared" si="0"/>
        <v>0</v>
      </c>
      <c r="I14" s="54">
        <v>0</v>
      </c>
      <c r="J14" s="66">
        <f t="shared" si="1"/>
        <v>0</v>
      </c>
      <c r="K14" s="38"/>
      <c r="L14" s="38"/>
      <c r="M14" s="38"/>
      <c r="N14" s="38"/>
      <c r="O14" s="38"/>
    </row>
    <row r="15" spans="1:20" s="49" customFormat="1" x14ac:dyDescent="0.2">
      <c r="A15" s="68">
        <v>9</v>
      </c>
      <c r="B15" s="50" t="s">
        <v>29</v>
      </c>
      <c r="C15" s="45" t="s">
        <v>30</v>
      </c>
      <c r="D15" s="105" t="s">
        <v>31</v>
      </c>
      <c r="E15" s="65">
        <v>4430256.4800000004</v>
      </c>
      <c r="F15" s="69">
        <v>671</v>
      </c>
      <c r="G15" s="52">
        <v>0</v>
      </c>
      <c r="H15" s="140">
        <f t="shared" si="0"/>
        <v>4430256.4800000004</v>
      </c>
      <c r="I15" s="54">
        <v>1329076.94</v>
      </c>
      <c r="J15" s="66">
        <f t="shared" si="1"/>
        <v>3101179.5400000005</v>
      </c>
    </row>
    <row r="16" spans="1:20" s="49" customFormat="1" x14ac:dyDescent="0.2">
      <c r="A16" s="68">
        <v>10</v>
      </c>
      <c r="B16" s="50" t="s">
        <v>32</v>
      </c>
      <c r="C16" s="45" t="s">
        <v>33</v>
      </c>
      <c r="D16" s="105" t="s">
        <v>34</v>
      </c>
      <c r="E16" s="65">
        <v>6592179.8099999996</v>
      </c>
      <c r="F16" s="69">
        <v>672</v>
      </c>
      <c r="G16" s="52">
        <f>1835466.03+4323789.37</f>
        <v>6159255.4000000004</v>
      </c>
      <c r="H16" s="140">
        <f t="shared" si="0"/>
        <v>432924.40999999922</v>
      </c>
      <c r="I16" s="54">
        <v>129877.32</v>
      </c>
      <c r="J16" s="66">
        <f t="shared" si="1"/>
        <v>303047.08999999921</v>
      </c>
    </row>
    <row r="17" spans="1:20" s="49" customFormat="1" x14ac:dyDescent="0.2">
      <c r="A17" s="68">
        <v>11</v>
      </c>
      <c r="B17" s="50" t="s">
        <v>35</v>
      </c>
      <c r="C17" s="45" t="s">
        <v>36</v>
      </c>
      <c r="D17" s="105" t="s">
        <v>37</v>
      </c>
      <c r="E17" s="65">
        <v>2624698.5099999998</v>
      </c>
      <c r="F17" s="69">
        <v>673</v>
      </c>
      <c r="G17" s="52">
        <v>2479808.1</v>
      </c>
      <c r="H17" s="140">
        <f t="shared" si="0"/>
        <v>144890.40999999968</v>
      </c>
      <c r="I17" s="54">
        <v>43467.12</v>
      </c>
      <c r="J17" s="66">
        <f t="shared" si="1"/>
        <v>101423.28999999969</v>
      </c>
    </row>
    <row r="18" spans="1:20" s="49" customFormat="1" x14ac:dyDescent="0.2">
      <c r="A18" s="68">
        <v>12</v>
      </c>
      <c r="B18" s="50" t="s">
        <v>38</v>
      </c>
      <c r="C18" s="45" t="s">
        <v>39</v>
      </c>
      <c r="D18" s="105" t="s">
        <v>40</v>
      </c>
      <c r="E18" s="65">
        <v>8263667.9500000002</v>
      </c>
      <c r="F18" s="69">
        <v>674</v>
      </c>
      <c r="G18" s="52">
        <f>3344759.87+2059290.03+2276946.65</f>
        <v>7680996.5500000007</v>
      </c>
      <c r="H18" s="140">
        <f t="shared" si="0"/>
        <v>582671.39999999944</v>
      </c>
      <c r="I18" s="54">
        <v>577570.18000000005</v>
      </c>
      <c r="J18" s="66">
        <f t="shared" si="1"/>
        <v>5101.21999999939</v>
      </c>
    </row>
    <row r="19" spans="1:20" s="49" customFormat="1" ht="14.25" customHeight="1" x14ac:dyDescent="0.2">
      <c r="A19" s="68">
        <v>13</v>
      </c>
      <c r="B19" s="50" t="s">
        <v>41</v>
      </c>
      <c r="C19" s="45" t="s">
        <v>42</v>
      </c>
      <c r="D19" s="105" t="s">
        <v>43</v>
      </c>
      <c r="E19" s="65">
        <v>2146613.0099999998</v>
      </c>
      <c r="F19" s="69">
        <v>675</v>
      </c>
      <c r="G19" s="52">
        <v>2066981.19</v>
      </c>
      <c r="H19" s="140">
        <f t="shared" si="0"/>
        <v>79631.819999999832</v>
      </c>
      <c r="I19" s="54">
        <v>0</v>
      </c>
      <c r="J19" s="66">
        <f t="shared" si="1"/>
        <v>79631.819999999832</v>
      </c>
    </row>
    <row r="20" spans="1:20" s="49" customFormat="1" x14ac:dyDescent="0.2">
      <c r="A20" s="68">
        <v>14</v>
      </c>
      <c r="B20" s="50" t="s">
        <v>44</v>
      </c>
      <c r="C20" s="45" t="s">
        <v>45</v>
      </c>
      <c r="D20" s="105" t="s">
        <v>46</v>
      </c>
      <c r="E20" s="65">
        <v>480109.55</v>
      </c>
      <c r="F20" s="69">
        <v>676</v>
      </c>
      <c r="G20" s="52">
        <v>368989.2</v>
      </c>
      <c r="H20" s="140">
        <f t="shared" si="0"/>
        <v>111120.34999999998</v>
      </c>
      <c r="I20" s="54">
        <v>0</v>
      </c>
      <c r="J20" s="66">
        <f t="shared" si="1"/>
        <v>111120.34999999998</v>
      </c>
    </row>
    <row r="21" spans="1:20" s="49" customFormat="1" x14ac:dyDescent="0.2">
      <c r="A21" s="68">
        <v>15</v>
      </c>
      <c r="B21" s="50" t="s">
        <v>44</v>
      </c>
      <c r="C21" s="45" t="s">
        <v>47</v>
      </c>
      <c r="D21" s="105" t="s">
        <v>48</v>
      </c>
      <c r="E21" s="65">
        <v>885142.9</v>
      </c>
      <c r="F21" s="69">
        <v>678</v>
      </c>
      <c r="G21" s="52">
        <v>251702.68</v>
      </c>
      <c r="H21" s="140">
        <f t="shared" si="0"/>
        <v>633440.22</v>
      </c>
      <c r="I21" s="54">
        <v>0</v>
      </c>
      <c r="J21" s="66">
        <f t="shared" si="1"/>
        <v>633440.22</v>
      </c>
    </row>
    <row r="22" spans="1:20" s="49" customFormat="1" x14ac:dyDescent="0.2">
      <c r="A22" s="64">
        <v>16</v>
      </c>
      <c r="B22" s="50" t="s">
        <v>41</v>
      </c>
      <c r="C22" s="45" t="s">
        <v>49</v>
      </c>
      <c r="D22" s="105" t="s">
        <v>50</v>
      </c>
      <c r="E22" s="65">
        <v>3052436.3</v>
      </c>
      <c r="F22" s="69">
        <v>679</v>
      </c>
      <c r="G22" s="52">
        <v>2380192.02</v>
      </c>
      <c r="H22" s="140">
        <f t="shared" si="0"/>
        <v>672244.2799999998</v>
      </c>
      <c r="I22" s="54">
        <v>225562.92</v>
      </c>
      <c r="J22" s="66">
        <f t="shared" si="1"/>
        <v>446681.35999999975</v>
      </c>
      <c r="L22" s="67" t="s">
        <v>0</v>
      </c>
    </row>
    <row r="23" spans="1:20" s="49" customFormat="1" ht="13.5" thickBot="1" x14ac:dyDescent="0.25">
      <c r="A23" s="70">
        <v>17</v>
      </c>
      <c r="B23" s="103" t="s">
        <v>51</v>
      </c>
      <c r="C23" s="62" t="s">
        <v>52</v>
      </c>
      <c r="D23" s="107" t="s">
        <v>53</v>
      </c>
      <c r="E23" s="71">
        <v>6891560</v>
      </c>
      <c r="F23" s="72">
        <v>682</v>
      </c>
      <c r="G23" s="145">
        <f>5513248+1371420.44</f>
        <v>6884668.4399999995</v>
      </c>
      <c r="H23" s="141">
        <f t="shared" si="0"/>
        <v>6891.5600000005215</v>
      </c>
      <c r="I23" s="63">
        <v>2067.4699999999998</v>
      </c>
      <c r="J23" s="73">
        <f t="shared" si="1"/>
        <v>4824.0900000005222</v>
      </c>
    </row>
    <row r="24" spans="1:20" ht="13.5" thickBot="1" x14ac:dyDescent="0.25">
      <c r="D24" s="7" t="s">
        <v>88</v>
      </c>
      <c r="E24" s="14">
        <f>SUM(E4:E23)</f>
        <v>91028718.720000014</v>
      </c>
      <c r="F24" s="14">
        <f t="shared" ref="F24:J24" si="2">SUM(F7:F23)</f>
        <v>9440</v>
      </c>
      <c r="G24" s="14">
        <f>SUM(G4:G23)</f>
        <v>65540803.049999997</v>
      </c>
      <c r="H24" s="14">
        <f>SUM(H4:H23)</f>
        <v>20789572.630000003</v>
      </c>
      <c r="I24" s="14">
        <f t="shared" si="2"/>
        <v>6410993.9399999995</v>
      </c>
      <c r="J24" s="14">
        <f t="shared" si="2"/>
        <v>14378578.689999999</v>
      </c>
      <c r="L24" s="10" t="s">
        <v>0</v>
      </c>
    </row>
    <row r="25" spans="1:20" ht="5.25" customHeight="1" thickBot="1" x14ac:dyDescent="0.25">
      <c r="B25" s="8"/>
      <c r="E25" s="9" t="s">
        <v>0</v>
      </c>
      <c r="H25" s="9"/>
    </row>
    <row r="26" spans="1:20" ht="16.5" thickBot="1" x14ac:dyDescent="0.3">
      <c r="A26" s="259" t="s">
        <v>89</v>
      </c>
      <c r="B26" s="260"/>
      <c r="C26" s="260"/>
      <c r="D26" s="260"/>
      <c r="E26" s="260"/>
      <c r="F26" s="260"/>
      <c r="G26" s="260"/>
      <c r="H26" s="260"/>
      <c r="I26" s="260"/>
      <c r="J26" s="261"/>
    </row>
    <row r="27" spans="1:20" ht="6" customHeight="1" thickBot="1" x14ac:dyDescent="0.3">
      <c r="A27" s="15"/>
      <c r="B27" s="16"/>
      <c r="C27" s="16"/>
      <c r="D27" s="16"/>
      <c r="E27" s="16"/>
      <c r="F27" s="16"/>
      <c r="G27" s="16"/>
      <c r="H27" s="16"/>
      <c r="I27" s="16"/>
      <c r="J27" s="17"/>
    </row>
    <row r="28" spans="1:20" s="131" customFormat="1" ht="23.25" customHeight="1" thickBot="1" x14ac:dyDescent="0.25">
      <c r="A28" s="127" t="s">
        <v>1</v>
      </c>
      <c r="B28" s="128" t="s">
        <v>2</v>
      </c>
      <c r="C28" s="129" t="s">
        <v>3</v>
      </c>
      <c r="D28" s="128" t="s">
        <v>4</v>
      </c>
      <c r="E28" s="128" t="s">
        <v>86</v>
      </c>
      <c r="F28" s="130"/>
      <c r="G28" s="127" t="s">
        <v>94</v>
      </c>
      <c r="H28" s="128" t="s">
        <v>90</v>
      </c>
      <c r="I28" s="129" t="s">
        <v>91</v>
      </c>
      <c r="J28" s="128" t="s">
        <v>92</v>
      </c>
    </row>
    <row r="29" spans="1:20" s="76" customFormat="1" ht="15" x14ac:dyDescent="0.25">
      <c r="A29" s="86" t="s">
        <v>0</v>
      </c>
      <c r="B29" s="87" t="s">
        <v>142</v>
      </c>
      <c r="C29" s="86" t="s">
        <v>138</v>
      </c>
      <c r="D29" s="88" t="s">
        <v>139</v>
      </c>
      <c r="E29" s="89">
        <v>674791.9</v>
      </c>
      <c r="F29" s="90"/>
      <c r="G29" s="89">
        <v>674791.9</v>
      </c>
      <c r="H29" s="91">
        <v>0</v>
      </c>
      <c r="I29" s="92">
        <v>0</v>
      </c>
      <c r="J29" s="91">
        <v>0</v>
      </c>
      <c r="K29" s="80"/>
      <c r="L29" s="81"/>
      <c r="M29" s="80"/>
      <c r="N29" s="80"/>
      <c r="O29" s="78"/>
      <c r="Q29" s="78"/>
      <c r="R29" s="79"/>
      <c r="S29" s="79"/>
      <c r="T29" s="79"/>
    </row>
    <row r="30" spans="1:20" s="43" customFormat="1" ht="15" x14ac:dyDescent="0.25">
      <c r="A30" s="45" t="s">
        <v>0</v>
      </c>
      <c r="B30" s="35" t="s">
        <v>143</v>
      </c>
      <c r="C30" s="46" t="s">
        <v>140</v>
      </c>
      <c r="D30" s="36" t="s">
        <v>141</v>
      </c>
      <c r="E30" s="37">
        <v>1879222.28</v>
      </c>
      <c r="F30" s="38"/>
      <c r="G30" s="37">
        <v>1879222.28</v>
      </c>
      <c r="H30" s="47">
        <v>0</v>
      </c>
      <c r="I30" s="39">
        <v>0</v>
      </c>
      <c r="J30" s="47">
        <v>0</v>
      </c>
      <c r="K30" s="40"/>
      <c r="L30" s="41"/>
      <c r="M30" s="40"/>
      <c r="N30" s="40"/>
      <c r="O30" s="42"/>
    </row>
    <row r="31" spans="1:20" s="49" customFormat="1" x14ac:dyDescent="0.2">
      <c r="A31" s="46">
        <v>1</v>
      </c>
      <c r="B31" s="35" t="s">
        <v>54</v>
      </c>
      <c r="C31" s="46" t="s">
        <v>55</v>
      </c>
      <c r="D31" s="36" t="s">
        <v>56</v>
      </c>
      <c r="E31" s="121">
        <v>1438961.68</v>
      </c>
      <c r="F31" s="38"/>
      <c r="G31" s="37">
        <f>670636.28+734994.34</f>
        <v>1405630.62</v>
      </c>
      <c r="H31" s="48">
        <f>E31-G31</f>
        <v>33331.059999999823</v>
      </c>
      <c r="I31" s="39">
        <v>8426.5499999999993</v>
      </c>
      <c r="J31" s="48">
        <f>H31-I31</f>
        <v>24904.509999999824</v>
      </c>
      <c r="K31" s="38"/>
      <c r="L31" s="38"/>
      <c r="M31" s="38"/>
      <c r="N31" s="38"/>
    </row>
    <row r="32" spans="1:20" s="49" customFormat="1" x14ac:dyDescent="0.2">
      <c r="A32" s="45">
        <v>2</v>
      </c>
      <c r="B32" s="50" t="s">
        <v>57</v>
      </c>
      <c r="C32" s="46" t="s">
        <v>58</v>
      </c>
      <c r="D32" s="51" t="s">
        <v>59</v>
      </c>
      <c r="E32" s="122">
        <v>2012361.86</v>
      </c>
      <c r="F32" s="38"/>
      <c r="G32" s="37">
        <v>1272823.3999999999</v>
      </c>
      <c r="H32" s="53">
        <f t="shared" ref="H32:H41" si="3">E32-G32</f>
        <v>739538.4600000002</v>
      </c>
      <c r="I32" s="54">
        <v>603708.55000000005</v>
      </c>
      <c r="J32" s="53">
        <f>H32-I32</f>
        <v>135829.91000000015</v>
      </c>
      <c r="K32" s="38"/>
      <c r="L32" s="38"/>
      <c r="M32" s="38"/>
      <c r="N32" s="38"/>
    </row>
    <row r="33" spans="1:11" s="49" customFormat="1" x14ac:dyDescent="0.2">
      <c r="A33" s="55">
        <v>3</v>
      </c>
      <c r="B33" s="50" t="s">
        <v>60</v>
      </c>
      <c r="C33" s="46" t="s">
        <v>61</v>
      </c>
      <c r="D33" s="51" t="s">
        <v>59</v>
      </c>
      <c r="E33" s="123">
        <v>2013365.14</v>
      </c>
      <c r="F33" s="38"/>
      <c r="G33" s="37">
        <v>1275628.81</v>
      </c>
      <c r="H33" s="53">
        <f t="shared" si="3"/>
        <v>737736.32999999984</v>
      </c>
      <c r="I33" s="54">
        <v>219893.59</v>
      </c>
      <c r="J33" s="53">
        <f t="shared" ref="J33:J63" si="4">H33-I33</f>
        <v>517842.73999999987</v>
      </c>
    </row>
    <row r="34" spans="1:11" s="49" customFormat="1" x14ac:dyDescent="0.2">
      <c r="A34" s="45">
        <v>4</v>
      </c>
      <c r="B34" s="50" t="s">
        <v>62</v>
      </c>
      <c r="C34" s="46" t="s">
        <v>63</v>
      </c>
      <c r="D34" s="51" t="s">
        <v>64</v>
      </c>
      <c r="E34" s="122">
        <v>809320.06</v>
      </c>
      <c r="F34" s="38"/>
      <c r="G34" s="37">
        <v>796470.26</v>
      </c>
      <c r="H34" s="53">
        <f t="shared" si="3"/>
        <v>12849.800000000047</v>
      </c>
      <c r="I34" s="54"/>
      <c r="J34" s="53">
        <f t="shared" si="4"/>
        <v>12849.800000000047</v>
      </c>
    </row>
    <row r="35" spans="1:11" s="49" customFormat="1" x14ac:dyDescent="0.2">
      <c r="A35" s="45">
        <v>5</v>
      </c>
      <c r="B35" s="57" t="s">
        <v>65</v>
      </c>
      <c r="C35" s="46" t="s">
        <v>66</v>
      </c>
      <c r="D35" s="51" t="s">
        <v>67</v>
      </c>
      <c r="E35" s="122">
        <v>6916117.2000000002</v>
      </c>
      <c r="F35" s="38"/>
      <c r="G35" s="37">
        <f>1326500.59+5037958.27</f>
        <v>6364458.8599999994</v>
      </c>
      <c r="H35" s="53">
        <f t="shared" si="3"/>
        <v>551658.34000000078</v>
      </c>
      <c r="I35" s="54">
        <v>262450.78999999998</v>
      </c>
      <c r="J35" s="53">
        <f t="shared" si="4"/>
        <v>289207.5500000008</v>
      </c>
    </row>
    <row r="36" spans="1:11" s="49" customFormat="1" x14ac:dyDescent="0.2">
      <c r="A36" s="55">
        <v>6</v>
      </c>
      <c r="B36" s="50" t="s">
        <v>68</v>
      </c>
      <c r="C36" s="46" t="s">
        <v>69</v>
      </c>
      <c r="D36" s="51" t="s">
        <v>70</v>
      </c>
      <c r="E36" s="52">
        <v>13916482.609999999</v>
      </c>
      <c r="F36" s="38"/>
      <c r="G36" s="37">
        <f>5643611.17+8272871.44</f>
        <v>13916482.609999999</v>
      </c>
      <c r="H36" s="53">
        <f t="shared" si="3"/>
        <v>0</v>
      </c>
      <c r="I36" s="54">
        <v>0</v>
      </c>
      <c r="J36" s="53">
        <f t="shared" si="4"/>
        <v>0</v>
      </c>
    </row>
    <row r="37" spans="1:11" s="31" customFormat="1" x14ac:dyDescent="0.2">
      <c r="A37" s="23">
        <v>7</v>
      </c>
      <c r="B37" s="24" t="s">
        <v>71</v>
      </c>
      <c r="C37" s="25" t="s">
        <v>72</v>
      </c>
      <c r="D37" s="26" t="s">
        <v>73</v>
      </c>
      <c r="E37" s="124">
        <v>8124525.2199999997</v>
      </c>
      <c r="F37" s="27"/>
      <c r="G37" s="28">
        <f>3272146.65+3751884.35+1067782.75</f>
        <v>8091813.75</v>
      </c>
      <c r="H37" s="29">
        <f t="shared" si="3"/>
        <v>32711.469999999739</v>
      </c>
      <c r="I37" s="30">
        <v>0</v>
      </c>
      <c r="J37" s="29">
        <f t="shared" si="4"/>
        <v>32711.469999999739</v>
      </c>
      <c r="K37" s="31" t="s">
        <v>159</v>
      </c>
    </row>
    <row r="38" spans="1:11" s="49" customFormat="1" x14ac:dyDescent="0.2">
      <c r="A38" s="55">
        <v>8</v>
      </c>
      <c r="B38" s="50" t="s">
        <v>74</v>
      </c>
      <c r="C38" s="46" t="s">
        <v>75</v>
      </c>
      <c r="D38" s="51" t="s">
        <v>76</v>
      </c>
      <c r="E38" s="122">
        <v>3337088</v>
      </c>
      <c r="F38" s="38"/>
      <c r="G38" s="58">
        <f>2504356.97+820326.04</f>
        <v>3324683.0100000002</v>
      </c>
      <c r="H38" s="53">
        <f t="shared" si="3"/>
        <v>12404.989999999758</v>
      </c>
      <c r="I38" s="54">
        <v>0</v>
      </c>
      <c r="J38" s="53">
        <f t="shared" si="4"/>
        <v>12404.989999999758</v>
      </c>
    </row>
    <row r="39" spans="1:11" s="49" customFormat="1" x14ac:dyDescent="0.2">
      <c r="A39" s="45">
        <v>9</v>
      </c>
      <c r="B39" s="50" t="s">
        <v>77</v>
      </c>
      <c r="C39" s="46" t="s">
        <v>78</v>
      </c>
      <c r="D39" s="51" t="s">
        <v>79</v>
      </c>
      <c r="E39" s="122">
        <v>3376795.37</v>
      </c>
      <c r="F39" s="38"/>
      <c r="G39" s="37">
        <f>2899241.81+332387.01</f>
        <v>3231628.8200000003</v>
      </c>
      <c r="H39" s="53">
        <f t="shared" si="3"/>
        <v>145166.54999999981</v>
      </c>
      <c r="I39" s="54">
        <v>0</v>
      </c>
      <c r="J39" s="53">
        <f t="shared" si="4"/>
        <v>145166.54999999981</v>
      </c>
    </row>
    <row r="40" spans="1:11" s="49" customFormat="1" x14ac:dyDescent="0.2">
      <c r="A40" s="45">
        <v>10</v>
      </c>
      <c r="B40" s="50" t="s">
        <v>80</v>
      </c>
      <c r="C40" s="46" t="s">
        <v>81</v>
      </c>
      <c r="D40" s="51" t="s">
        <v>82</v>
      </c>
      <c r="E40" s="123">
        <v>5687261.5499999998</v>
      </c>
      <c r="F40" s="38"/>
      <c r="G40" s="59">
        <f>4017197.48+983925.13</f>
        <v>5001122.6100000003</v>
      </c>
      <c r="H40" s="53">
        <f t="shared" si="3"/>
        <v>686138.93999999948</v>
      </c>
      <c r="I40" s="54">
        <v>200245.91</v>
      </c>
      <c r="J40" s="53">
        <f t="shared" si="4"/>
        <v>485893.02999999945</v>
      </c>
    </row>
    <row r="41" spans="1:11" s="49" customFormat="1" x14ac:dyDescent="0.2">
      <c r="A41" s="45">
        <v>11</v>
      </c>
      <c r="B41" s="50" t="s">
        <v>83</v>
      </c>
      <c r="C41" s="46" t="s">
        <v>84</v>
      </c>
      <c r="D41" s="51" t="s">
        <v>85</v>
      </c>
      <c r="E41" s="122">
        <v>463344.6</v>
      </c>
      <c r="F41" s="36"/>
      <c r="G41" s="59">
        <v>461622.6</v>
      </c>
      <c r="H41" s="47">
        <f t="shared" si="3"/>
        <v>1722</v>
      </c>
      <c r="I41" s="54">
        <v>0</v>
      </c>
      <c r="J41" s="53">
        <f t="shared" si="4"/>
        <v>1722</v>
      </c>
    </row>
    <row r="42" spans="1:11" s="43" customFormat="1" ht="15" x14ac:dyDescent="0.25">
      <c r="A42" s="45">
        <v>12</v>
      </c>
      <c r="B42" s="35" t="s">
        <v>95</v>
      </c>
      <c r="C42" s="46" t="s">
        <v>96</v>
      </c>
      <c r="D42" s="36" t="s">
        <v>97</v>
      </c>
      <c r="E42" s="125">
        <v>7070746.9299999997</v>
      </c>
      <c r="F42" s="39">
        <f t="shared" ref="F42" si="5">E42*0.3</f>
        <v>2121224.0789999999</v>
      </c>
      <c r="G42" s="60">
        <v>0</v>
      </c>
      <c r="H42" s="47">
        <f>E42-G42</f>
        <v>7070746.9299999997</v>
      </c>
      <c r="I42" s="39">
        <v>2121224.08</v>
      </c>
      <c r="J42" s="53">
        <f t="shared" si="4"/>
        <v>4949522.8499999996</v>
      </c>
    </row>
    <row r="43" spans="1:11" s="43" customFormat="1" ht="15" x14ac:dyDescent="0.25">
      <c r="A43" s="45">
        <v>13</v>
      </c>
      <c r="B43" s="50" t="s">
        <v>98</v>
      </c>
      <c r="C43" s="45" t="s">
        <v>99</v>
      </c>
      <c r="D43" s="51" t="s">
        <v>100</v>
      </c>
      <c r="E43" s="126">
        <v>8027585.29</v>
      </c>
      <c r="F43" s="54">
        <v>2408275.59</v>
      </c>
      <c r="G43" s="58">
        <v>1015400.21</v>
      </c>
      <c r="H43" s="53">
        <f t="shared" ref="H43:H55" si="6">E43-G43</f>
        <v>7012185.0800000001</v>
      </c>
      <c r="I43" s="54">
        <v>2102519.39</v>
      </c>
      <c r="J43" s="53">
        <f t="shared" si="4"/>
        <v>4909665.6899999995</v>
      </c>
    </row>
    <row r="44" spans="1:11" s="43" customFormat="1" ht="15" x14ac:dyDescent="0.25">
      <c r="A44" s="45">
        <v>14</v>
      </c>
      <c r="B44" s="50" t="s">
        <v>101</v>
      </c>
      <c r="C44" s="45" t="s">
        <v>102</v>
      </c>
      <c r="D44" s="51" t="s">
        <v>103</v>
      </c>
      <c r="E44" s="126">
        <v>7799134.8499999996</v>
      </c>
      <c r="F44" s="54">
        <v>2339740.4500000002</v>
      </c>
      <c r="G44" s="58"/>
      <c r="H44" s="53">
        <f t="shared" si="6"/>
        <v>7799134.8499999996</v>
      </c>
      <c r="I44" s="54">
        <v>2339740.4500000002</v>
      </c>
      <c r="J44" s="53">
        <f t="shared" si="4"/>
        <v>5459394.3999999994</v>
      </c>
    </row>
    <row r="45" spans="1:11" s="43" customFormat="1" ht="15" x14ac:dyDescent="0.25">
      <c r="A45" s="45">
        <v>15</v>
      </c>
      <c r="B45" s="50" t="s">
        <v>104</v>
      </c>
      <c r="C45" s="45" t="s">
        <v>105</v>
      </c>
      <c r="D45" s="51" t="s">
        <v>106</v>
      </c>
      <c r="E45" s="126">
        <v>11105571.810000001</v>
      </c>
      <c r="F45" s="54">
        <v>3331671.54</v>
      </c>
      <c r="G45" s="58">
        <f>2691516.41+1968110.64</f>
        <v>4659627.05</v>
      </c>
      <c r="H45" s="53">
        <f t="shared" si="6"/>
        <v>6445944.7600000007</v>
      </c>
      <c r="I45" s="54">
        <v>217831.14</v>
      </c>
      <c r="J45" s="53">
        <f t="shared" si="4"/>
        <v>6228113.620000001</v>
      </c>
    </row>
    <row r="46" spans="1:11" s="43" customFormat="1" ht="15" x14ac:dyDescent="0.25">
      <c r="A46" s="45">
        <v>16</v>
      </c>
      <c r="B46" s="50" t="s">
        <v>107</v>
      </c>
      <c r="C46" s="45" t="s">
        <v>108</v>
      </c>
      <c r="D46" s="51" t="s">
        <v>109</v>
      </c>
      <c r="E46" s="126">
        <v>4662625.3600000003</v>
      </c>
      <c r="F46" s="54">
        <v>1398787.61</v>
      </c>
      <c r="G46" s="58">
        <f>1216404.81+655806.36+474892.87</f>
        <v>2347104.04</v>
      </c>
      <c r="H46" s="53">
        <f t="shared" si="6"/>
        <v>2315521.3200000003</v>
      </c>
      <c r="I46" s="54">
        <v>835029.44</v>
      </c>
      <c r="J46" s="53">
        <f t="shared" si="4"/>
        <v>1480491.8800000004</v>
      </c>
    </row>
    <row r="47" spans="1:11" s="43" customFormat="1" ht="15" x14ac:dyDescent="0.25">
      <c r="A47" s="45">
        <v>17</v>
      </c>
      <c r="B47" s="50" t="s">
        <v>110</v>
      </c>
      <c r="C47" s="45" t="s">
        <v>111</v>
      </c>
      <c r="D47" s="51" t="s">
        <v>112</v>
      </c>
      <c r="E47" s="126">
        <v>1852128.82</v>
      </c>
      <c r="F47" s="54">
        <v>555638.65</v>
      </c>
      <c r="G47" s="58">
        <v>1363473.75</v>
      </c>
      <c r="H47" s="53">
        <f t="shared" si="6"/>
        <v>488655.07000000007</v>
      </c>
      <c r="I47" s="54">
        <v>145070.93</v>
      </c>
      <c r="J47" s="53">
        <f t="shared" si="4"/>
        <v>343584.14000000007</v>
      </c>
    </row>
    <row r="48" spans="1:11" s="43" customFormat="1" ht="15" x14ac:dyDescent="0.25">
      <c r="A48" s="45">
        <v>18</v>
      </c>
      <c r="B48" s="50" t="s">
        <v>113</v>
      </c>
      <c r="C48" s="45" t="s">
        <v>114</v>
      </c>
      <c r="D48" s="51" t="s">
        <v>115</v>
      </c>
      <c r="E48" s="126">
        <v>5868885.6500000004</v>
      </c>
      <c r="F48" s="54">
        <v>1426306.88</v>
      </c>
      <c r="G48" s="58">
        <f>4517856.8+218833.17</f>
        <v>4736689.97</v>
      </c>
      <c r="H48" s="53">
        <f t="shared" si="6"/>
        <v>1132195.6800000006</v>
      </c>
      <c r="I48" s="54">
        <v>0</v>
      </c>
      <c r="J48" s="53">
        <f t="shared" si="4"/>
        <v>1132195.6800000006</v>
      </c>
    </row>
    <row r="49" spans="1:12" s="43" customFormat="1" ht="15" x14ac:dyDescent="0.25">
      <c r="A49" s="45">
        <v>19</v>
      </c>
      <c r="B49" s="50" t="s">
        <v>54</v>
      </c>
      <c r="C49" s="45" t="s">
        <v>116</v>
      </c>
      <c r="D49" s="51" t="s">
        <v>117</v>
      </c>
      <c r="E49" s="126">
        <v>766790.74</v>
      </c>
      <c r="F49" s="54">
        <f>E49*0.3</f>
        <v>230037.22199999998</v>
      </c>
      <c r="G49" s="58"/>
      <c r="H49" s="53">
        <f t="shared" si="6"/>
        <v>766790.74</v>
      </c>
      <c r="I49" s="54">
        <v>230037.22</v>
      </c>
      <c r="J49" s="53">
        <f t="shared" si="4"/>
        <v>536753.52</v>
      </c>
    </row>
    <row r="50" spans="1:12" s="43" customFormat="1" ht="15" x14ac:dyDescent="0.25">
      <c r="A50" s="45">
        <v>20</v>
      </c>
      <c r="B50" s="50" t="s">
        <v>80</v>
      </c>
      <c r="C50" s="45" t="s">
        <v>118</v>
      </c>
      <c r="D50" s="51" t="s">
        <v>119</v>
      </c>
      <c r="E50" s="53">
        <v>2214023.21</v>
      </c>
      <c r="F50" s="54"/>
      <c r="G50" s="58">
        <f>2084017.85+121778.47</f>
        <v>2205796.3200000003</v>
      </c>
      <c r="H50" s="53">
        <f t="shared" si="6"/>
        <v>8226.8899999996647</v>
      </c>
      <c r="I50" s="54">
        <v>0</v>
      </c>
      <c r="J50" s="53">
        <f t="shared" si="4"/>
        <v>8226.8899999996647</v>
      </c>
    </row>
    <row r="51" spans="1:12" s="43" customFormat="1" ht="15" x14ac:dyDescent="0.25">
      <c r="A51" s="45">
        <v>21</v>
      </c>
      <c r="B51" s="50" t="s">
        <v>121</v>
      </c>
      <c r="C51" s="45" t="s">
        <v>124</v>
      </c>
      <c r="D51" s="51" t="s">
        <v>120</v>
      </c>
      <c r="E51" s="53">
        <v>2209884.31</v>
      </c>
      <c r="F51" s="54"/>
      <c r="G51" s="58">
        <v>0</v>
      </c>
      <c r="H51" s="53">
        <f t="shared" si="6"/>
        <v>2209884.31</v>
      </c>
      <c r="I51" s="54">
        <v>662965.28</v>
      </c>
      <c r="J51" s="53">
        <f t="shared" si="4"/>
        <v>1546919.03</v>
      </c>
    </row>
    <row r="52" spans="1:12" s="43" customFormat="1" ht="15" x14ac:dyDescent="0.25">
      <c r="A52" s="45">
        <v>22</v>
      </c>
      <c r="B52" s="61" t="s">
        <v>104</v>
      </c>
      <c r="C52" s="45" t="s">
        <v>157</v>
      </c>
      <c r="D52" s="51" t="s">
        <v>158</v>
      </c>
      <c r="E52" s="56">
        <v>2708127.87</v>
      </c>
      <c r="F52" s="54"/>
      <c r="G52" s="58">
        <v>0</v>
      </c>
      <c r="H52" s="53">
        <f t="shared" si="6"/>
        <v>2708127.87</v>
      </c>
      <c r="I52" s="54">
        <v>812438.36</v>
      </c>
      <c r="J52" s="53">
        <f t="shared" si="4"/>
        <v>1895689.5100000002</v>
      </c>
    </row>
    <row r="53" spans="1:12" s="43" customFormat="1" ht="15" x14ac:dyDescent="0.25">
      <c r="A53" s="45">
        <v>23</v>
      </c>
      <c r="B53" s="50" t="s">
        <v>123</v>
      </c>
      <c r="C53" s="45" t="s">
        <v>126</v>
      </c>
      <c r="D53" s="51" t="s">
        <v>122</v>
      </c>
      <c r="E53" s="53">
        <v>3477760.85</v>
      </c>
      <c r="F53" s="54"/>
      <c r="G53" s="58">
        <v>3018029.73</v>
      </c>
      <c r="H53" s="53">
        <f t="shared" si="6"/>
        <v>459731.12000000011</v>
      </c>
      <c r="I53" s="54">
        <v>0</v>
      </c>
      <c r="J53" s="53">
        <f t="shared" si="4"/>
        <v>459731.12000000011</v>
      </c>
    </row>
    <row r="54" spans="1:12" s="43" customFormat="1" ht="15" x14ac:dyDescent="0.25">
      <c r="A54" s="45">
        <v>24</v>
      </c>
      <c r="B54" s="50" t="s">
        <v>133</v>
      </c>
      <c r="C54" s="45" t="s">
        <v>128</v>
      </c>
      <c r="D54" s="51" t="s">
        <v>132</v>
      </c>
      <c r="E54" s="53">
        <v>3474155.47</v>
      </c>
      <c r="F54" s="54"/>
      <c r="G54" s="58">
        <v>0</v>
      </c>
      <c r="H54" s="53">
        <f>E54-G54</f>
        <v>3474155.47</v>
      </c>
      <c r="I54" s="54">
        <v>1042246.64</v>
      </c>
      <c r="J54" s="53">
        <f t="shared" si="4"/>
        <v>2431908.83</v>
      </c>
    </row>
    <row r="55" spans="1:12" s="43" customFormat="1" ht="15" x14ac:dyDescent="0.25">
      <c r="A55" s="45">
        <v>25</v>
      </c>
      <c r="B55" s="50" t="s">
        <v>131</v>
      </c>
      <c r="C55" s="45" t="s">
        <v>127</v>
      </c>
      <c r="D55" s="51" t="s">
        <v>130</v>
      </c>
      <c r="E55" s="53">
        <v>3957312.36</v>
      </c>
      <c r="F55" s="54"/>
      <c r="G55" s="58">
        <v>0</v>
      </c>
      <c r="H55" s="53">
        <f t="shared" si="6"/>
        <v>3957312.36</v>
      </c>
      <c r="I55" s="54">
        <v>1187193.71</v>
      </c>
      <c r="J55" s="53">
        <f t="shared" si="4"/>
        <v>2770118.65</v>
      </c>
    </row>
    <row r="56" spans="1:12" s="34" customFormat="1" ht="15" x14ac:dyDescent="0.25">
      <c r="A56" s="32">
        <v>26</v>
      </c>
      <c r="B56" s="24" t="s">
        <v>137</v>
      </c>
      <c r="C56" s="32" t="s">
        <v>125</v>
      </c>
      <c r="D56" s="33" t="s">
        <v>136</v>
      </c>
      <c r="E56" s="29">
        <v>4625351.1500000004</v>
      </c>
      <c r="F56" s="30"/>
      <c r="G56" s="28">
        <v>1617348.35</v>
      </c>
      <c r="H56" s="29">
        <f>E56-G56</f>
        <v>3008002.8000000003</v>
      </c>
      <c r="I56" s="30">
        <v>0</v>
      </c>
      <c r="J56" s="29">
        <f>H56-I56</f>
        <v>3008002.8000000003</v>
      </c>
    </row>
    <row r="57" spans="1:12" s="43" customFormat="1" ht="15" x14ac:dyDescent="0.25">
      <c r="A57" s="45">
        <v>27</v>
      </c>
      <c r="B57" s="50" t="s">
        <v>135</v>
      </c>
      <c r="C57" s="45" t="s">
        <v>129</v>
      </c>
      <c r="D57" s="51" t="s">
        <v>134</v>
      </c>
      <c r="E57" s="53">
        <v>5748879.2400000002</v>
      </c>
      <c r="F57" s="54"/>
      <c r="G57" s="58">
        <v>0</v>
      </c>
      <c r="H57" s="53">
        <f t="shared" ref="H57:H63" si="7">E57-G57</f>
        <v>5748879.2400000002</v>
      </c>
      <c r="I57" s="54">
        <v>1724663.77</v>
      </c>
      <c r="J57" s="53">
        <f t="shared" si="4"/>
        <v>4024215.47</v>
      </c>
      <c r="L57" s="44" t="s">
        <v>0</v>
      </c>
    </row>
    <row r="58" spans="1:12" s="43" customFormat="1" ht="15" x14ac:dyDescent="0.25">
      <c r="A58" s="45">
        <v>28</v>
      </c>
      <c r="B58" s="61" t="s">
        <v>144</v>
      </c>
      <c r="C58" s="45" t="s">
        <v>145</v>
      </c>
      <c r="D58" s="51" t="s">
        <v>146</v>
      </c>
      <c r="E58" s="52">
        <v>5273628.88</v>
      </c>
      <c r="F58" s="54"/>
      <c r="G58" s="58">
        <v>3018029.73</v>
      </c>
      <c r="H58" s="53">
        <f t="shared" si="7"/>
        <v>2255599.15</v>
      </c>
      <c r="I58" s="54">
        <v>0</v>
      </c>
      <c r="J58" s="53">
        <f t="shared" si="4"/>
        <v>2255599.15</v>
      </c>
      <c r="L58" s="44"/>
    </row>
    <row r="59" spans="1:12" s="43" customFormat="1" ht="15" x14ac:dyDescent="0.25">
      <c r="A59" s="45">
        <v>29</v>
      </c>
      <c r="B59" s="61" t="s">
        <v>147</v>
      </c>
      <c r="C59" s="45" t="s">
        <v>148</v>
      </c>
      <c r="D59" s="51" t="s">
        <v>149</v>
      </c>
      <c r="E59" s="56">
        <v>5184781.0199999996</v>
      </c>
      <c r="F59" s="54"/>
      <c r="G59" s="58">
        <v>0</v>
      </c>
      <c r="H59" s="53">
        <f t="shared" si="7"/>
        <v>5184781.0199999996</v>
      </c>
      <c r="I59" s="54">
        <v>0</v>
      </c>
      <c r="J59" s="53">
        <f t="shared" si="4"/>
        <v>5184781.0199999996</v>
      </c>
      <c r="L59" s="44"/>
    </row>
    <row r="60" spans="1:12" s="43" customFormat="1" ht="15" x14ac:dyDescent="0.25">
      <c r="A60" s="45">
        <v>30</v>
      </c>
      <c r="B60" s="61" t="s">
        <v>74</v>
      </c>
      <c r="C60" s="45" t="s">
        <v>150</v>
      </c>
      <c r="D60" s="51" t="s">
        <v>151</v>
      </c>
      <c r="E60" s="56">
        <v>5587812.75</v>
      </c>
      <c r="F60" s="54"/>
      <c r="G60" s="58">
        <v>0</v>
      </c>
      <c r="H60" s="53">
        <f t="shared" si="7"/>
        <v>5587812.75</v>
      </c>
      <c r="I60" s="54">
        <v>0</v>
      </c>
      <c r="J60" s="53">
        <f t="shared" si="4"/>
        <v>5587812.75</v>
      </c>
      <c r="L60" s="44"/>
    </row>
    <row r="61" spans="1:12" s="43" customFormat="1" ht="15" x14ac:dyDescent="0.25">
      <c r="A61" s="45">
        <v>31</v>
      </c>
      <c r="B61" s="61" t="s">
        <v>152</v>
      </c>
      <c r="C61" s="45" t="s">
        <v>153</v>
      </c>
      <c r="D61" s="51" t="s">
        <v>154</v>
      </c>
      <c r="E61" s="56">
        <v>7066798.5899999999</v>
      </c>
      <c r="F61" s="54"/>
      <c r="G61" s="58">
        <v>0</v>
      </c>
      <c r="H61" s="53">
        <f t="shared" si="7"/>
        <v>7066798.5899999999</v>
      </c>
      <c r="I61" s="54">
        <v>0</v>
      </c>
      <c r="J61" s="53">
        <f t="shared" si="4"/>
        <v>7066798.5899999999</v>
      </c>
      <c r="L61" s="44"/>
    </row>
    <row r="62" spans="1:12" s="43" customFormat="1" ht="15.75" thickBot="1" x14ac:dyDescent="0.3">
      <c r="A62" s="62">
        <v>32</v>
      </c>
      <c r="B62" s="50" t="s">
        <v>68</v>
      </c>
      <c r="C62" s="45" t="s">
        <v>155</v>
      </c>
      <c r="D62" s="51" t="s">
        <v>156</v>
      </c>
      <c r="E62" s="52">
        <v>46818050.109999999</v>
      </c>
      <c r="F62" s="54"/>
      <c r="G62" s="58">
        <v>0</v>
      </c>
      <c r="H62" s="53">
        <f t="shared" ref="H62" si="8">E62-G62</f>
        <v>46818050.109999999</v>
      </c>
      <c r="I62" s="54">
        <v>14045415.029999999</v>
      </c>
      <c r="J62" s="53">
        <f t="shared" ref="J62" si="9">H62-I62</f>
        <v>32772635.079999998</v>
      </c>
      <c r="L62" s="44"/>
    </row>
    <row r="63" spans="1:12" s="43" customFormat="1" ht="15.75" thickBot="1" x14ac:dyDescent="0.3">
      <c r="A63" s="62">
        <v>32</v>
      </c>
      <c r="B63" s="114" t="s">
        <v>168</v>
      </c>
      <c r="C63" s="115" t="s">
        <v>169</v>
      </c>
      <c r="D63" s="116" t="s">
        <v>156</v>
      </c>
      <c r="E63" s="117">
        <v>38791499.329999998</v>
      </c>
      <c r="F63" s="118"/>
      <c r="G63" s="119">
        <v>0</v>
      </c>
      <c r="H63" s="120">
        <f t="shared" si="7"/>
        <v>38791499.329999998</v>
      </c>
      <c r="I63" s="118">
        <v>11637449.800000001</v>
      </c>
      <c r="J63" s="120">
        <f t="shared" si="4"/>
        <v>27154049.529999997</v>
      </c>
      <c r="L63" s="44"/>
    </row>
    <row r="64" spans="1:12" ht="13.5" thickBot="1" x14ac:dyDescent="0.25">
      <c r="D64" s="7" t="s">
        <v>88</v>
      </c>
      <c r="E64" s="14">
        <f>SUM(E29:E63)</f>
        <v>234941172.05999994</v>
      </c>
      <c r="F64" s="14">
        <f t="shared" ref="F64:J64" si="10">SUM(F29:F63)</f>
        <v>13811682.020999998</v>
      </c>
      <c r="G64" s="14">
        <f t="shared" si="10"/>
        <v>71677878.679999992</v>
      </c>
      <c r="H64" s="14">
        <f t="shared" si="10"/>
        <v>163263293.38</v>
      </c>
      <c r="I64" s="14">
        <f t="shared" si="10"/>
        <v>40398550.629999995</v>
      </c>
      <c r="J64" s="14">
        <f t="shared" si="10"/>
        <v>122864742.75</v>
      </c>
      <c r="L64" s="9" t="s">
        <v>0</v>
      </c>
    </row>
    <row r="65" spans="3:10" ht="4.5" customHeight="1" thickBot="1" x14ac:dyDescent="0.25">
      <c r="I65" s="10" t="s">
        <v>0</v>
      </c>
      <c r="J65" s="10" t="s">
        <v>0</v>
      </c>
    </row>
    <row r="66" spans="3:10" ht="13.5" thickBot="1" x14ac:dyDescent="0.25">
      <c r="D66" s="7" t="s">
        <v>93</v>
      </c>
      <c r="E66" s="18">
        <f t="shared" ref="E66:J66" si="11">E24+E64</f>
        <v>325969890.77999997</v>
      </c>
      <c r="F66" s="19">
        <f t="shared" si="11"/>
        <v>13821122.020999998</v>
      </c>
      <c r="G66" s="20">
        <f t="shared" si="11"/>
        <v>137218681.72999999</v>
      </c>
      <c r="H66" s="19">
        <f t="shared" si="11"/>
        <v>184052866.00999999</v>
      </c>
      <c r="I66" s="20">
        <f t="shared" si="11"/>
        <v>46809544.569999993</v>
      </c>
      <c r="J66" s="21">
        <f t="shared" si="11"/>
        <v>137243321.44</v>
      </c>
    </row>
    <row r="67" spans="3:10" x14ac:dyDescent="0.2">
      <c r="C67" s="12" t="s">
        <v>170</v>
      </c>
      <c r="D67" s="146">
        <v>180255184</v>
      </c>
      <c r="E67" s="9">
        <f>E64-D67</f>
        <v>54685988.059999943</v>
      </c>
      <c r="F67" s="9"/>
      <c r="G67" s="9"/>
      <c r="H67" s="9"/>
      <c r="I67" s="9"/>
      <c r="J67" s="9"/>
    </row>
  </sheetData>
  <mergeCells count="2">
    <mergeCell ref="A1:J1"/>
    <mergeCell ref="A26:J26"/>
  </mergeCells>
  <pageMargins left="0.19685039370078741" right="0.19685039370078741" top="0" bottom="0" header="0.31496062992125984" footer="0.31496062992125984"/>
  <pageSetup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4"/>
  <sheetViews>
    <sheetView workbookViewId="0">
      <selection activeCell="E20" sqref="E20"/>
    </sheetView>
  </sheetViews>
  <sheetFormatPr baseColWidth="10" defaultRowHeight="15" x14ac:dyDescent="0.25"/>
  <cols>
    <col min="1" max="1" width="3" customWidth="1"/>
    <col min="2" max="2" width="62.28515625" customWidth="1"/>
  </cols>
  <sheetData>
    <row r="3" spans="2:4" x14ac:dyDescent="0.25">
      <c r="B3" t="s">
        <v>161</v>
      </c>
    </row>
    <row r="4" spans="2:4" x14ac:dyDescent="0.25">
      <c r="B4" t="s">
        <v>162</v>
      </c>
    </row>
    <row r="5" spans="2:4" x14ac:dyDescent="0.25">
      <c r="B5" t="s">
        <v>160</v>
      </c>
    </row>
    <row r="14" spans="2:4" x14ac:dyDescent="0.25">
      <c r="D14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1"/>
  <sheetViews>
    <sheetView tabSelected="1" topLeftCell="E1" workbookViewId="0">
      <selection activeCell="A52" sqref="A52"/>
    </sheetView>
  </sheetViews>
  <sheetFormatPr baseColWidth="10" defaultColWidth="22.5703125" defaultRowHeight="12.75" x14ac:dyDescent="0.2"/>
  <cols>
    <col min="1" max="1" width="22.5703125" style="1"/>
    <col min="2" max="2" width="61.140625" style="1" customWidth="1"/>
    <col min="3" max="3" width="22.5703125" style="12"/>
    <col min="4" max="4" width="58.140625" style="1" customWidth="1"/>
    <col min="5" max="10" width="22.5703125" style="1"/>
    <col min="11" max="11" width="22.5703125" style="131"/>
    <col min="12" max="16384" width="22.5703125" style="1"/>
  </cols>
  <sheetData>
    <row r="1" spans="1:20" ht="5.25" customHeight="1" thickBot="1" x14ac:dyDescent="0.25">
      <c r="B1" s="8"/>
      <c r="E1" s="9" t="s">
        <v>0</v>
      </c>
      <c r="H1" s="9"/>
    </row>
    <row r="2" spans="1:20" ht="16.5" thickBot="1" x14ac:dyDescent="0.3">
      <c r="A2" s="259" t="s">
        <v>89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20" ht="6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7"/>
    </row>
    <row r="4" spans="1:20" s="131" customFormat="1" ht="23.25" customHeight="1" thickBot="1" x14ac:dyDescent="0.25">
      <c r="A4" s="127" t="s">
        <v>1</v>
      </c>
      <c r="B4" s="128" t="s">
        <v>2</v>
      </c>
      <c r="C4" s="129" t="s">
        <v>3</v>
      </c>
      <c r="D4" s="128" t="s">
        <v>4</v>
      </c>
      <c r="E4" s="128" t="s">
        <v>86</v>
      </c>
      <c r="F4" s="130"/>
      <c r="G4" s="127" t="s">
        <v>94</v>
      </c>
      <c r="H4" s="128" t="s">
        <v>90</v>
      </c>
      <c r="I4" s="129" t="s">
        <v>91</v>
      </c>
      <c r="J4" s="128" t="s">
        <v>92</v>
      </c>
    </row>
    <row r="5" spans="1:20" s="160" customFormat="1" ht="17.25" customHeight="1" x14ac:dyDescent="0.25">
      <c r="A5" s="149" t="s">
        <v>0</v>
      </c>
      <c r="B5" s="198" t="s">
        <v>142</v>
      </c>
      <c r="C5" s="149" t="s">
        <v>138</v>
      </c>
      <c r="D5" s="199" t="s">
        <v>139</v>
      </c>
      <c r="E5" s="200">
        <v>674791.9</v>
      </c>
      <c r="F5" s="8"/>
      <c r="G5" s="200">
        <v>674791.9</v>
      </c>
      <c r="H5" s="201">
        <v>0</v>
      </c>
      <c r="I5" s="178">
        <v>0</v>
      </c>
      <c r="J5" s="201">
        <v>0</v>
      </c>
      <c r="K5" s="258"/>
      <c r="L5" s="158"/>
      <c r="M5" s="157"/>
      <c r="N5" s="157"/>
      <c r="O5" s="167"/>
      <c r="Q5" s="167"/>
      <c r="R5" s="168"/>
      <c r="S5" s="168"/>
      <c r="T5" s="168"/>
    </row>
    <row r="6" spans="1:20" s="160" customFormat="1" ht="15" x14ac:dyDescent="0.25">
      <c r="A6" s="161" t="s">
        <v>0</v>
      </c>
      <c r="B6" s="198" t="s">
        <v>143</v>
      </c>
      <c r="C6" s="202" t="s">
        <v>140</v>
      </c>
      <c r="D6" s="199" t="s">
        <v>141</v>
      </c>
      <c r="E6" s="200">
        <v>1879222.28</v>
      </c>
      <c r="F6" s="8"/>
      <c r="G6" s="200">
        <v>1879222.28</v>
      </c>
      <c r="H6" s="203">
        <v>0</v>
      </c>
      <c r="I6" s="178">
        <v>0</v>
      </c>
      <c r="J6" s="203">
        <v>0</v>
      </c>
      <c r="K6" s="258"/>
      <c r="L6" s="158"/>
      <c r="M6" s="157"/>
      <c r="N6" s="157"/>
      <c r="O6" s="167"/>
    </row>
    <row r="7" spans="1:20" s="160" customFormat="1" ht="15" x14ac:dyDescent="0.25">
      <c r="A7" s="202"/>
      <c r="B7" s="198" t="s">
        <v>171</v>
      </c>
      <c r="C7" s="202" t="s">
        <v>172</v>
      </c>
      <c r="D7" s="183" t="s">
        <v>34</v>
      </c>
      <c r="E7" s="200">
        <v>2043053.6</v>
      </c>
      <c r="F7" s="8"/>
      <c r="G7" s="200">
        <v>2043053.6</v>
      </c>
      <c r="H7" s="203">
        <v>0</v>
      </c>
      <c r="I7" s="178">
        <v>0</v>
      </c>
      <c r="J7" s="203">
        <v>0</v>
      </c>
      <c r="K7" s="258"/>
      <c r="L7" s="158"/>
      <c r="M7" s="157"/>
      <c r="N7" s="157"/>
      <c r="O7" s="167"/>
    </row>
    <row r="8" spans="1:20" x14ac:dyDescent="0.2">
      <c r="A8" s="202">
        <v>1</v>
      </c>
      <c r="B8" s="198" t="s">
        <v>54</v>
      </c>
      <c r="C8" s="202" t="s">
        <v>55</v>
      </c>
      <c r="D8" s="199" t="s">
        <v>56</v>
      </c>
      <c r="E8" s="234">
        <v>1438961.68</v>
      </c>
      <c r="F8" s="8"/>
      <c r="G8" s="200">
        <f>670636.28+734994.34</f>
        <v>1405630.62</v>
      </c>
      <c r="H8" s="205">
        <f>E8-G8</f>
        <v>33331.059999999823</v>
      </c>
      <c r="I8" s="178">
        <v>8426.5499999999993</v>
      </c>
      <c r="J8" s="205">
        <f>H8-I8</f>
        <v>24904.509999999824</v>
      </c>
      <c r="K8" s="257"/>
      <c r="L8" s="8"/>
      <c r="M8" s="8"/>
      <c r="N8" s="8"/>
    </row>
    <row r="9" spans="1:20" x14ac:dyDescent="0.2">
      <c r="A9" s="161">
        <v>2</v>
      </c>
      <c r="B9" s="187" t="s">
        <v>57</v>
      </c>
      <c r="C9" s="202" t="s">
        <v>58</v>
      </c>
      <c r="D9" s="206" t="s">
        <v>59</v>
      </c>
      <c r="E9" s="176">
        <v>2012361.86</v>
      </c>
      <c r="F9" s="8"/>
      <c r="G9" s="200">
        <v>1272823.3999999999</v>
      </c>
      <c r="H9" s="208">
        <f t="shared" ref="H9:H18" si="0">E9-G9</f>
        <v>739538.4600000002</v>
      </c>
      <c r="I9" s="184">
        <v>220208.51</v>
      </c>
      <c r="J9" s="208">
        <f>H9-I9</f>
        <v>519329.95000000019</v>
      </c>
      <c r="K9" s="257"/>
      <c r="L9" s="8"/>
      <c r="M9" s="8"/>
      <c r="N9" s="8"/>
    </row>
    <row r="10" spans="1:20" x14ac:dyDescent="0.2">
      <c r="A10" s="182">
        <v>3</v>
      </c>
      <c r="B10" s="187" t="s">
        <v>60</v>
      </c>
      <c r="C10" s="202" t="s">
        <v>61</v>
      </c>
      <c r="D10" s="206" t="s">
        <v>59</v>
      </c>
      <c r="E10" s="217">
        <v>2013365.14</v>
      </c>
      <c r="F10" s="8"/>
      <c r="G10" s="200">
        <v>1275628.81</v>
      </c>
      <c r="H10" s="208">
        <f t="shared" si="0"/>
        <v>737736.32999999984</v>
      </c>
      <c r="I10" s="184">
        <v>219893.59</v>
      </c>
      <c r="J10" s="208">
        <f t="shared" ref="J10:J40" si="1">H10-I10</f>
        <v>517842.73999999987</v>
      </c>
    </row>
    <row r="11" spans="1:20" x14ac:dyDescent="0.2">
      <c r="A11" s="161">
        <v>4</v>
      </c>
      <c r="B11" s="187" t="s">
        <v>62</v>
      </c>
      <c r="C11" s="202" t="s">
        <v>63</v>
      </c>
      <c r="D11" s="206" t="s">
        <v>64</v>
      </c>
      <c r="E11" s="176">
        <v>809320.06</v>
      </c>
      <c r="F11" s="8"/>
      <c r="G11" s="200">
        <v>796470.26</v>
      </c>
      <c r="H11" s="208">
        <f t="shared" si="0"/>
        <v>12849.800000000047</v>
      </c>
      <c r="I11" s="184"/>
      <c r="J11" s="208">
        <f t="shared" si="1"/>
        <v>12849.800000000047</v>
      </c>
      <c r="K11" s="131" t="s">
        <v>191</v>
      </c>
    </row>
    <row r="12" spans="1:20" x14ac:dyDescent="0.2">
      <c r="A12" s="161">
        <v>5</v>
      </c>
      <c r="B12" s="181" t="s">
        <v>65</v>
      </c>
      <c r="C12" s="202" t="s">
        <v>66</v>
      </c>
      <c r="D12" s="206" t="s">
        <v>67</v>
      </c>
      <c r="E12" s="176">
        <v>6916117.2000000002</v>
      </c>
      <c r="F12" s="8"/>
      <c r="G12" s="200">
        <f>1326500.59+5037958.27</f>
        <v>6364458.8599999994</v>
      </c>
      <c r="H12" s="208">
        <f t="shared" si="0"/>
        <v>551658.34000000078</v>
      </c>
      <c r="I12" s="184">
        <v>262450.78999999998</v>
      </c>
      <c r="J12" s="208">
        <f t="shared" si="1"/>
        <v>289207.5500000008</v>
      </c>
    </row>
    <row r="13" spans="1:20" x14ac:dyDescent="0.2">
      <c r="A13" s="182">
        <v>6</v>
      </c>
      <c r="B13" s="187" t="s">
        <v>68</v>
      </c>
      <c r="C13" s="202" t="s">
        <v>69</v>
      </c>
      <c r="D13" s="206" t="s">
        <v>70</v>
      </c>
      <c r="E13" s="176">
        <v>13916482.609999999</v>
      </c>
      <c r="F13" s="8"/>
      <c r="G13" s="200">
        <f>5643611.17+8272871.44</f>
        <v>13916482.609999999</v>
      </c>
      <c r="H13" s="208">
        <f t="shared" si="0"/>
        <v>0</v>
      </c>
      <c r="I13" s="184">
        <v>0</v>
      </c>
      <c r="J13" s="208">
        <f t="shared" si="1"/>
        <v>0</v>
      </c>
    </row>
    <row r="14" spans="1:20" x14ac:dyDescent="0.2">
      <c r="A14" s="182">
        <v>7</v>
      </c>
      <c r="B14" s="187" t="s">
        <v>71</v>
      </c>
      <c r="C14" s="202" t="s">
        <v>72</v>
      </c>
      <c r="D14" s="206" t="s">
        <v>73</v>
      </c>
      <c r="E14" s="235">
        <v>8124525.2199999997</v>
      </c>
      <c r="F14" s="8"/>
      <c r="G14" s="211">
        <f>3272146.65+3751884.35+1067782.75</f>
        <v>8091813.75</v>
      </c>
      <c r="H14" s="208">
        <f t="shared" si="0"/>
        <v>32711.469999999739</v>
      </c>
      <c r="I14" s="184">
        <v>0</v>
      </c>
      <c r="J14" s="208">
        <f t="shared" si="1"/>
        <v>32711.469999999739</v>
      </c>
      <c r="K14" s="131" t="s">
        <v>191</v>
      </c>
    </row>
    <row r="15" spans="1:20" x14ac:dyDescent="0.2">
      <c r="A15" s="182">
        <v>8</v>
      </c>
      <c r="B15" s="187" t="s">
        <v>74</v>
      </c>
      <c r="C15" s="202" t="s">
        <v>75</v>
      </c>
      <c r="D15" s="206" t="s">
        <v>76</v>
      </c>
      <c r="E15" s="176">
        <v>3337088</v>
      </c>
      <c r="F15" s="8"/>
      <c r="G15" s="211">
        <f>2504356.97+820326.04</f>
        <v>3324683.0100000002</v>
      </c>
      <c r="H15" s="208">
        <f t="shared" si="0"/>
        <v>12404.989999999758</v>
      </c>
      <c r="I15" s="184">
        <v>0</v>
      </c>
      <c r="J15" s="208">
        <f t="shared" si="1"/>
        <v>12404.989999999758</v>
      </c>
      <c r="K15" s="131" t="s">
        <v>191</v>
      </c>
    </row>
    <row r="16" spans="1:20" x14ac:dyDescent="0.2">
      <c r="A16" s="161">
        <v>9</v>
      </c>
      <c r="B16" s="187" t="s">
        <v>77</v>
      </c>
      <c r="C16" s="202" t="s">
        <v>78</v>
      </c>
      <c r="D16" s="206" t="s">
        <v>79</v>
      </c>
      <c r="E16" s="176">
        <v>3376795.37</v>
      </c>
      <c r="F16" s="8"/>
      <c r="G16" s="200">
        <f>2899241.81+332387.01</f>
        <v>3231628.8200000003</v>
      </c>
      <c r="H16" s="208">
        <f t="shared" si="0"/>
        <v>145166.54999999981</v>
      </c>
      <c r="I16" s="184">
        <v>0</v>
      </c>
      <c r="J16" s="208">
        <f t="shared" si="1"/>
        <v>145166.54999999981</v>
      </c>
      <c r="K16" s="131" t="s">
        <v>191</v>
      </c>
    </row>
    <row r="17" spans="1:11" x14ac:dyDescent="0.2">
      <c r="A17" s="161">
        <v>10</v>
      </c>
      <c r="B17" s="187" t="s">
        <v>80</v>
      </c>
      <c r="C17" s="202" t="s">
        <v>81</v>
      </c>
      <c r="D17" s="206" t="s">
        <v>82</v>
      </c>
      <c r="E17" s="217">
        <v>5687261.5499999998</v>
      </c>
      <c r="F17" s="8"/>
      <c r="G17" s="212">
        <f>4017197.48+983925.13+659575.54</f>
        <v>5660698.1500000004</v>
      </c>
      <c r="H17" s="208">
        <f t="shared" si="0"/>
        <v>26563.399999999441</v>
      </c>
      <c r="I17" s="184">
        <v>0</v>
      </c>
      <c r="J17" s="208">
        <f t="shared" si="1"/>
        <v>26563.399999999441</v>
      </c>
      <c r="K17" s="131" t="s">
        <v>191</v>
      </c>
    </row>
    <row r="18" spans="1:11" x14ac:dyDescent="0.2">
      <c r="A18" s="161">
        <v>11</v>
      </c>
      <c r="B18" s="187" t="s">
        <v>83</v>
      </c>
      <c r="C18" s="202" t="s">
        <v>84</v>
      </c>
      <c r="D18" s="206" t="s">
        <v>85</v>
      </c>
      <c r="E18" s="176">
        <v>463344.6</v>
      </c>
      <c r="F18" s="199"/>
      <c r="G18" s="212">
        <v>461622.6</v>
      </c>
      <c r="H18" s="203">
        <f t="shared" si="0"/>
        <v>1722</v>
      </c>
      <c r="I18" s="184">
        <v>0</v>
      </c>
      <c r="J18" s="208">
        <f t="shared" si="1"/>
        <v>1722</v>
      </c>
      <c r="K18" s="131" t="s">
        <v>191</v>
      </c>
    </row>
    <row r="19" spans="1:11" s="160" customFormat="1" ht="15" x14ac:dyDescent="0.25">
      <c r="A19" s="161">
        <v>12</v>
      </c>
      <c r="B19" s="198" t="s">
        <v>95</v>
      </c>
      <c r="C19" s="202" t="s">
        <v>96</v>
      </c>
      <c r="D19" s="199" t="s">
        <v>97</v>
      </c>
      <c r="E19" s="203">
        <v>7070746.9299999997</v>
      </c>
      <c r="F19" s="178">
        <f t="shared" ref="F19" si="2">E19*0.3</f>
        <v>2121224.0789999999</v>
      </c>
      <c r="G19" s="214">
        <v>0</v>
      </c>
      <c r="H19" s="203">
        <f>E19-G19</f>
        <v>7070746.9299999997</v>
      </c>
      <c r="I19" s="178">
        <v>2121224.08</v>
      </c>
      <c r="J19" s="208">
        <f t="shared" si="1"/>
        <v>4949522.8499999996</v>
      </c>
      <c r="K19" s="131"/>
    </row>
    <row r="20" spans="1:11" s="160" customFormat="1" ht="15" x14ac:dyDescent="0.25">
      <c r="A20" s="161">
        <v>13</v>
      </c>
      <c r="B20" s="187" t="s">
        <v>98</v>
      </c>
      <c r="C20" s="161" t="s">
        <v>99</v>
      </c>
      <c r="D20" s="206" t="s">
        <v>100</v>
      </c>
      <c r="E20" s="208">
        <v>8027585.29</v>
      </c>
      <c r="F20" s="184">
        <v>2408275.59</v>
      </c>
      <c r="G20" s="211">
        <v>1015400.21</v>
      </c>
      <c r="H20" s="208">
        <f t="shared" ref="H20:H32" si="3">E20-G20</f>
        <v>7012185.0800000001</v>
      </c>
      <c r="I20" s="184">
        <v>2102519.39</v>
      </c>
      <c r="J20" s="208">
        <f t="shared" si="1"/>
        <v>4909665.6899999995</v>
      </c>
      <c r="K20" s="131"/>
    </row>
    <row r="21" spans="1:11" s="160" customFormat="1" ht="15" x14ac:dyDescent="0.25">
      <c r="A21" s="161">
        <v>14</v>
      </c>
      <c r="B21" s="187" t="s">
        <v>101</v>
      </c>
      <c r="C21" s="161" t="s">
        <v>102</v>
      </c>
      <c r="D21" s="206" t="s">
        <v>103</v>
      </c>
      <c r="E21" s="208">
        <v>7799134.8499999996</v>
      </c>
      <c r="F21" s="184">
        <v>2339740.4500000002</v>
      </c>
      <c r="G21" s="211"/>
      <c r="H21" s="208">
        <f t="shared" si="3"/>
        <v>7799134.8499999996</v>
      </c>
      <c r="I21" s="184">
        <v>2339740.4500000002</v>
      </c>
      <c r="J21" s="208">
        <f t="shared" si="1"/>
        <v>5459394.3999999994</v>
      </c>
      <c r="K21" s="131"/>
    </row>
    <row r="22" spans="1:11" s="160" customFormat="1" ht="15" x14ac:dyDescent="0.25">
      <c r="A22" s="161">
        <v>15</v>
      </c>
      <c r="B22" s="187" t="s">
        <v>104</v>
      </c>
      <c r="C22" s="161" t="s">
        <v>105</v>
      </c>
      <c r="D22" s="206" t="s">
        <v>106</v>
      </c>
      <c r="E22" s="208">
        <v>11105571.810000001</v>
      </c>
      <c r="F22" s="184">
        <v>3331671.54</v>
      </c>
      <c r="G22" s="211">
        <f>2691516.41+1968110.64</f>
        <v>4659627.05</v>
      </c>
      <c r="H22" s="208">
        <f t="shared" si="3"/>
        <v>6445944.7600000007</v>
      </c>
      <c r="I22" s="184">
        <v>1928569.76</v>
      </c>
      <c r="J22" s="208">
        <f t="shared" si="1"/>
        <v>4517375.0000000009</v>
      </c>
      <c r="K22" s="131"/>
    </row>
    <row r="23" spans="1:11" s="160" customFormat="1" ht="15" x14ac:dyDescent="0.25">
      <c r="A23" s="161">
        <v>16</v>
      </c>
      <c r="B23" s="187" t="s">
        <v>107</v>
      </c>
      <c r="C23" s="161" t="s">
        <v>108</v>
      </c>
      <c r="D23" s="206" t="s">
        <v>109</v>
      </c>
      <c r="E23" s="208">
        <v>4662625.3600000003</v>
      </c>
      <c r="F23" s="184">
        <v>1398787.61</v>
      </c>
      <c r="G23" s="211">
        <f>1216404.81+655806.36+474892.87</f>
        <v>2347104.04</v>
      </c>
      <c r="H23" s="208">
        <f t="shared" si="3"/>
        <v>2315521.3200000003</v>
      </c>
      <c r="I23" s="184">
        <v>692030.22</v>
      </c>
      <c r="J23" s="208">
        <f t="shared" si="1"/>
        <v>1623491.1000000003</v>
      </c>
      <c r="K23" s="131"/>
    </row>
    <row r="24" spans="1:11" s="160" customFormat="1" ht="15" x14ac:dyDescent="0.25">
      <c r="A24" s="161">
        <v>17</v>
      </c>
      <c r="B24" s="187" t="s">
        <v>110</v>
      </c>
      <c r="C24" s="161" t="s">
        <v>111</v>
      </c>
      <c r="D24" s="206" t="s">
        <v>112</v>
      </c>
      <c r="E24" s="208">
        <v>1852128.82</v>
      </c>
      <c r="F24" s="184">
        <v>555638.65</v>
      </c>
      <c r="G24" s="211">
        <v>1363473.75</v>
      </c>
      <c r="H24" s="208">
        <f t="shared" si="3"/>
        <v>488655.07000000007</v>
      </c>
      <c r="I24" s="184">
        <v>145070.93</v>
      </c>
      <c r="J24" s="208">
        <f t="shared" si="1"/>
        <v>343584.14000000007</v>
      </c>
      <c r="K24" s="131"/>
    </row>
    <row r="25" spans="1:11" s="160" customFormat="1" ht="15" x14ac:dyDescent="0.25">
      <c r="A25" s="161">
        <v>18</v>
      </c>
      <c r="B25" s="187" t="s">
        <v>113</v>
      </c>
      <c r="C25" s="161" t="s">
        <v>114</v>
      </c>
      <c r="D25" s="206" t="s">
        <v>115</v>
      </c>
      <c r="E25" s="208">
        <v>5868885.6500000004</v>
      </c>
      <c r="F25" s="184">
        <v>1426306.88</v>
      </c>
      <c r="G25" s="211">
        <f>4517856.8+218833.17</f>
        <v>4736689.97</v>
      </c>
      <c r="H25" s="208">
        <f t="shared" si="3"/>
        <v>1132195.6800000006</v>
      </c>
      <c r="I25" s="184">
        <v>0</v>
      </c>
      <c r="J25" s="208">
        <f t="shared" si="1"/>
        <v>1132195.6800000006</v>
      </c>
      <c r="K25" s="131"/>
    </row>
    <row r="26" spans="1:11" s="160" customFormat="1" ht="15" x14ac:dyDescent="0.25">
      <c r="A26" s="161">
        <v>19</v>
      </c>
      <c r="B26" s="187" t="s">
        <v>54</v>
      </c>
      <c r="C26" s="161" t="s">
        <v>116</v>
      </c>
      <c r="D26" s="206" t="s">
        <v>117</v>
      </c>
      <c r="E26" s="208">
        <v>766790.74</v>
      </c>
      <c r="F26" s="184">
        <f>E26*0.3</f>
        <v>230037.22199999998</v>
      </c>
      <c r="G26" s="211"/>
      <c r="H26" s="208">
        <f t="shared" si="3"/>
        <v>766790.74</v>
      </c>
      <c r="I26" s="184">
        <v>230037.22</v>
      </c>
      <c r="J26" s="208">
        <f t="shared" si="1"/>
        <v>536753.52</v>
      </c>
      <c r="K26" s="131"/>
    </row>
    <row r="27" spans="1:11" s="160" customFormat="1" ht="15" x14ac:dyDescent="0.25">
      <c r="A27" s="161">
        <v>20</v>
      </c>
      <c r="B27" s="187" t="s">
        <v>80</v>
      </c>
      <c r="C27" s="161" t="s">
        <v>118</v>
      </c>
      <c r="D27" s="206" t="s">
        <v>119</v>
      </c>
      <c r="E27" s="208">
        <v>2214023.21</v>
      </c>
      <c r="F27" s="184"/>
      <c r="G27" s="211">
        <f>2084017.85+121778.47</f>
        <v>2205796.3200000003</v>
      </c>
      <c r="H27" s="208">
        <f t="shared" si="3"/>
        <v>8226.8899999996647</v>
      </c>
      <c r="I27" s="184">
        <v>0</v>
      </c>
      <c r="J27" s="208">
        <f t="shared" si="1"/>
        <v>8226.8899999996647</v>
      </c>
      <c r="K27" s="131"/>
    </row>
    <row r="28" spans="1:11" s="160" customFormat="1" ht="15" x14ac:dyDescent="0.25">
      <c r="A28" s="161">
        <v>21</v>
      </c>
      <c r="B28" s="187" t="s">
        <v>121</v>
      </c>
      <c r="C28" s="161" t="s">
        <v>124</v>
      </c>
      <c r="D28" s="206" t="s">
        <v>120</v>
      </c>
      <c r="E28" s="208">
        <v>2209884.31</v>
      </c>
      <c r="F28" s="184"/>
      <c r="G28" s="211">
        <v>0</v>
      </c>
      <c r="H28" s="208">
        <f t="shared" si="3"/>
        <v>2209884.31</v>
      </c>
      <c r="I28" s="184">
        <v>662965.28</v>
      </c>
      <c r="J28" s="208">
        <f t="shared" si="1"/>
        <v>1546919.03</v>
      </c>
      <c r="K28" s="131"/>
    </row>
    <row r="29" spans="1:11" s="160" customFormat="1" ht="14.25" customHeight="1" x14ac:dyDescent="0.25">
      <c r="A29" s="161">
        <v>22</v>
      </c>
      <c r="B29" s="216" t="s">
        <v>104</v>
      </c>
      <c r="C29" s="161" t="s">
        <v>157</v>
      </c>
      <c r="D29" s="206" t="s">
        <v>158</v>
      </c>
      <c r="E29" s="217">
        <v>2708127.87</v>
      </c>
      <c r="F29" s="184"/>
      <c r="G29" s="211">
        <v>0</v>
      </c>
      <c r="H29" s="208">
        <f t="shared" si="3"/>
        <v>2708127.87</v>
      </c>
      <c r="I29" s="184">
        <v>812438.36</v>
      </c>
      <c r="J29" s="208">
        <f t="shared" si="1"/>
        <v>1895689.5100000002</v>
      </c>
      <c r="K29" s="131"/>
    </row>
    <row r="30" spans="1:11" s="160" customFormat="1" ht="15" x14ac:dyDescent="0.25">
      <c r="A30" s="161">
        <v>23</v>
      </c>
      <c r="B30" s="187" t="s">
        <v>123</v>
      </c>
      <c r="C30" s="161" t="s">
        <v>126</v>
      </c>
      <c r="D30" s="206" t="s">
        <v>122</v>
      </c>
      <c r="E30" s="208">
        <v>3477760.85</v>
      </c>
      <c r="F30" s="184"/>
      <c r="G30" s="211">
        <v>3437390.06</v>
      </c>
      <c r="H30" s="208">
        <f t="shared" si="3"/>
        <v>40370.790000000037</v>
      </c>
      <c r="I30" s="184">
        <v>0</v>
      </c>
      <c r="J30" s="208">
        <f t="shared" si="1"/>
        <v>40370.790000000037</v>
      </c>
      <c r="K30" s="131"/>
    </row>
    <row r="31" spans="1:11" s="160" customFormat="1" ht="15" x14ac:dyDescent="0.25">
      <c r="A31" s="161">
        <v>24</v>
      </c>
      <c r="B31" s="187" t="s">
        <v>133</v>
      </c>
      <c r="C31" s="161" t="s">
        <v>128</v>
      </c>
      <c r="D31" s="206" t="s">
        <v>132</v>
      </c>
      <c r="E31" s="208">
        <v>3474155.47</v>
      </c>
      <c r="F31" s="184"/>
      <c r="G31" s="211">
        <v>0</v>
      </c>
      <c r="H31" s="208">
        <f>E31-G31</f>
        <v>3474155.47</v>
      </c>
      <c r="I31" s="184">
        <v>1042246.64</v>
      </c>
      <c r="J31" s="208">
        <f t="shared" si="1"/>
        <v>2431908.83</v>
      </c>
      <c r="K31" s="131"/>
    </row>
    <row r="32" spans="1:11" s="160" customFormat="1" ht="15" x14ac:dyDescent="0.25">
      <c r="A32" s="161">
        <v>25</v>
      </c>
      <c r="B32" s="187" t="s">
        <v>131</v>
      </c>
      <c r="C32" s="161" t="s">
        <v>127</v>
      </c>
      <c r="D32" s="206" t="s">
        <v>130</v>
      </c>
      <c r="E32" s="208">
        <v>3957312.36</v>
      </c>
      <c r="F32" s="184"/>
      <c r="G32" s="211">
        <v>0</v>
      </c>
      <c r="H32" s="208">
        <f t="shared" si="3"/>
        <v>3957312.36</v>
      </c>
      <c r="I32" s="184">
        <v>1187193.71</v>
      </c>
      <c r="J32" s="208">
        <f t="shared" si="1"/>
        <v>2770118.65</v>
      </c>
      <c r="K32" s="131"/>
    </row>
    <row r="33" spans="1:12" s="160" customFormat="1" ht="15" x14ac:dyDescent="0.25">
      <c r="A33" s="161">
        <v>26</v>
      </c>
      <c r="B33" s="187" t="s">
        <v>137</v>
      </c>
      <c r="C33" s="161" t="s">
        <v>125</v>
      </c>
      <c r="D33" s="218" t="s">
        <v>136</v>
      </c>
      <c r="E33" s="208">
        <v>4625351.1500000004</v>
      </c>
      <c r="F33" s="184"/>
      <c r="G33" s="211">
        <v>1617348.35</v>
      </c>
      <c r="H33" s="208">
        <f>E33-G33</f>
        <v>3008002.8000000003</v>
      </c>
      <c r="I33" s="184">
        <v>0</v>
      </c>
      <c r="J33" s="208">
        <f>H33-I33</f>
        <v>3008002.8000000003</v>
      </c>
      <c r="K33" s="131"/>
    </row>
    <row r="34" spans="1:12" s="160" customFormat="1" ht="15" x14ac:dyDescent="0.25">
      <c r="A34" s="161">
        <v>27</v>
      </c>
      <c r="B34" s="187" t="s">
        <v>135</v>
      </c>
      <c r="C34" s="161" t="s">
        <v>129</v>
      </c>
      <c r="D34" s="206" t="s">
        <v>134</v>
      </c>
      <c r="E34" s="208">
        <v>5748879.2400000002</v>
      </c>
      <c r="F34" s="184"/>
      <c r="G34" s="211">
        <v>0</v>
      </c>
      <c r="H34" s="208">
        <f t="shared" ref="H34:H40" si="4">E34-G34</f>
        <v>5748879.2400000002</v>
      </c>
      <c r="I34" s="184">
        <v>1724663.77</v>
      </c>
      <c r="J34" s="208">
        <f t="shared" si="1"/>
        <v>4024215.47</v>
      </c>
      <c r="K34" s="131"/>
      <c r="L34" s="168" t="s">
        <v>0</v>
      </c>
    </row>
    <row r="35" spans="1:12" s="160" customFormat="1" ht="15" x14ac:dyDescent="0.25">
      <c r="A35" s="161">
        <v>28</v>
      </c>
      <c r="B35" s="216" t="s">
        <v>144</v>
      </c>
      <c r="C35" s="161" t="s">
        <v>145</v>
      </c>
      <c r="D35" s="206" t="s">
        <v>146</v>
      </c>
      <c r="E35" s="176">
        <v>5273628.88</v>
      </c>
      <c r="F35" s="184"/>
      <c r="G35" s="211">
        <v>3018029.73</v>
      </c>
      <c r="H35" s="208">
        <f t="shared" si="4"/>
        <v>2255599.15</v>
      </c>
      <c r="I35" s="184">
        <v>0</v>
      </c>
      <c r="J35" s="208">
        <f t="shared" si="1"/>
        <v>2255599.15</v>
      </c>
      <c r="K35" s="131"/>
      <c r="L35" s="168"/>
    </row>
    <row r="36" spans="1:12" s="160" customFormat="1" ht="15" x14ac:dyDescent="0.25">
      <c r="A36" s="161">
        <v>29</v>
      </c>
      <c r="B36" s="216" t="s">
        <v>147</v>
      </c>
      <c r="C36" s="161" t="s">
        <v>148</v>
      </c>
      <c r="D36" s="206" t="s">
        <v>149</v>
      </c>
      <c r="E36" s="217">
        <v>5184781.0199999996</v>
      </c>
      <c r="F36" s="184"/>
      <c r="G36" s="211">
        <v>0</v>
      </c>
      <c r="H36" s="208">
        <f t="shared" si="4"/>
        <v>5184781.0199999996</v>
      </c>
      <c r="I36" s="184">
        <v>1555434.31</v>
      </c>
      <c r="J36" s="208">
        <f t="shared" si="1"/>
        <v>3629346.7099999995</v>
      </c>
      <c r="K36" s="131"/>
      <c r="L36" s="168"/>
    </row>
    <row r="37" spans="1:12" s="160" customFormat="1" ht="15" x14ac:dyDescent="0.25">
      <c r="A37" s="161">
        <v>30</v>
      </c>
      <c r="B37" s="216" t="s">
        <v>74</v>
      </c>
      <c r="C37" s="161" t="s">
        <v>150</v>
      </c>
      <c r="D37" s="206" t="s">
        <v>151</v>
      </c>
      <c r="E37" s="217">
        <v>5587812.75</v>
      </c>
      <c r="F37" s="184"/>
      <c r="G37" s="211">
        <v>1744351.07</v>
      </c>
      <c r="H37" s="208">
        <f t="shared" si="4"/>
        <v>3843461.6799999997</v>
      </c>
      <c r="I37" s="184">
        <v>0</v>
      </c>
      <c r="J37" s="208">
        <f t="shared" si="1"/>
        <v>3843461.6799999997</v>
      </c>
      <c r="K37" s="131"/>
      <c r="L37" s="168"/>
    </row>
    <row r="38" spans="1:12" s="160" customFormat="1" ht="15" x14ac:dyDescent="0.25">
      <c r="A38" s="161">
        <v>31</v>
      </c>
      <c r="B38" s="216" t="s">
        <v>152</v>
      </c>
      <c r="C38" s="161" t="s">
        <v>153</v>
      </c>
      <c r="D38" s="206" t="s">
        <v>154</v>
      </c>
      <c r="E38" s="217">
        <v>7066798.5899999999</v>
      </c>
      <c r="F38" s="184"/>
      <c r="G38" s="211">
        <v>0</v>
      </c>
      <c r="H38" s="208">
        <f t="shared" si="4"/>
        <v>7066798.5899999999</v>
      </c>
      <c r="I38" s="184">
        <v>2120039.58</v>
      </c>
      <c r="J38" s="208">
        <f t="shared" si="1"/>
        <v>4946759.01</v>
      </c>
      <c r="K38" s="131"/>
      <c r="L38" s="168"/>
    </row>
    <row r="39" spans="1:12" s="160" customFormat="1" ht="15" x14ac:dyDescent="0.25">
      <c r="A39" s="161">
        <v>32</v>
      </c>
      <c r="B39" s="187" t="s">
        <v>68</v>
      </c>
      <c r="C39" s="161" t="s">
        <v>155</v>
      </c>
      <c r="D39" s="206" t="s">
        <v>156</v>
      </c>
      <c r="E39" s="176">
        <v>46818050.109999999</v>
      </c>
      <c r="F39" s="184"/>
      <c r="G39" s="211">
        <v>0</v>
      </c>
      <c r="H39" s="208">
        <f t="shared" si="4"/>
        <v>46818050.109999999</v>
      </c>
      <c r="I39" s="184">
        <v>14045415.029999999</v>
      </c>
      <c r="J39" s="208">
        <f t="shared" si="1"/>
        <v>32772635.079999998</v>
      </c>
      <c r="K39" s="131"/>
      <c r="L39" s="168"/>
    </row>
    <row r="40" spans="1:12" s="160" customFormat="1" ht="15" x14ac:dyDescent="0.25">
      <c r="A40" s="161">
        <v>33</v>
      </c>
      <c r="B40" s="216" t="s">
        <v>168</v>
      </c>
      <c r="C40" s="161" t="s">
        <v>169</v>
      </c>
      <c r="D40" s="206" t="s">
        <v>156</v>
      </c>
      <c r="E40" s="176">
        <v>38791499.329999998</v>
      </c>
      <c r="F40" s="184"/>
      <c r="G40" s="211">
        <v>0</v>
      </c>
      <c r="H40" s="208">
        <f t="shared" si="4"/>
        <v>38791499.329999998</v>
      </c>
      <c r="I40" s="184">
        <v>11637449.800000001</v>
      </c>
      <c r="J40" s="208">
        <f t="shared" si="1"/>
        <v>27154049.529999997</v>
      </c>
      <c r="K40" s="131"/>
      <c r="L40" s="168"/>
    </row>
    <row r="41" spans="1:12" s="160" customFormat="1" ht="15" x14ac:dyDescent="0.25">
      <c r="A41" s="161">
        <v>34</v>
      </c>
      <c r="B41" s="216" t="s">
        <v>80</v>
      </c>
      <c r="C41" s="161" t="s">
        <v>173</v>
      </c>
      <c r="D41" s="206" t="s">
        <v>174</v>
      </c>
      <c r="E41" s="176">
        <v>6848718.96</v>
      </c>
      <c r="F41" s="184"/>
      <c r="G41" s="211">
        <v>0</v>
      </c>
      <c r="H41" s="208">
        <f t="shared" ref="H41:H49" si="5">E41-G41</f>
        <v>6848718.96</v>
      </c>
      <c r="I41" s="184">
        <v>0</v>
      </c>
      <c r="J41" s="208">
        <f t="shared" ref="J41:J49" si="6">H41-I41</f>
        <v>6848718.96</v>
      </c>
      <c r="K41" s="131"/>
      <c r="L41" s="168"/>
    </row>
    <row r="42" spans="1:12" s="160" customFormat="1" ht="15" x14ac:dyDescent="0.25">
      <c r="A42" s="236">
        <v>35</v>
      </c>
      <c r="B42" s="237" t="s">
        <v>54</v>
      </c>
      <c r="C42" s="236" t="s">
        <v>175</v>
      </c>
      <c r="D42" s="237" t="s">
        <v>176</v>
      </c>
      <c r="E42" s="238">
        <v>1588779.16</v>
      </c>
      <c r="F42" s="239"/>
      <c r="G42" s="240">
        <v>0</v>
      </c>
      <c r="H42" s="241">
        <f t="shared" si="5"/>
        <v>1588779.16</v>
      </c>
      <c r="I42" s="239">
        <v>0</v>
      </c>
      <c r="J42" s="241">
        <f t="shared" si="6"/>
        <v>1588779.16</v>
      </c>
      <c r="K42" s="131"/>
      <c r="L42" s="168"/>
    </row>
    <row r="43" spans="1:12" s="160" customFormat="1" ht="15" x14ac:dyDescent="0.25">
      <c r="A43" s="242">
        <v>36</v>
      </c>
      <c r="B43" s="243" t="s">
        <v>137</v>
      </c>
      <c r="C43" s="242" t="s">
        <v>177</v>
      </c>
      <c r="D43" s="244" t="s">
        <v>178</v>
      </c>
      <c r="E43" s="245">
        <v>254134.73</v>
      </c>
      <c r="F43" s="246"/>
      <c r="G43" s="247">
        <v>0</v>
      </c>
      <c r="H43" s="248">
        <f t="shared" si="5"/>
        <v>254134.73</v>
      </c>
      <c r="I43" s="246">
        <v>0</v>
      </c>
      <c r="J43" s="248">
        <f t="shared" si="6"/>
        <v>254134.73</v>
      </c>
      <c r="K43" s="131"/>
      <c r="L43" s="168"/>
    </row>
    <row r="44" spans="1:12" s="160" customFormat="1" ht="15" x14ac:dyDescent="0.25">
      <c r="A44" s="242">
        <v>37</v>
      </c>
      <c r="B44" s="244" t="s">
        <v>167</v>
      </c>
      <c r="C44" s="242" t="s">
        <v>179</v>
      </c>
      <c r="D44" s="244" t="s">
        <v>180</v>
      </c>
      <c r="E44" s="245">
        <v>11134032.52</v>
      </c>
      <c r="F44" s="246"/>
      <c r="G44" s="247">
        <v>0</v>
      </c>
      <c r="H44" s="248">
        <f t="shared" si="5"/>
        <v>11134032.52</v>
      </c>
      <c r="I44" s="246">
        <v>0</v>
      </c>
      <c r="J44" s="248">
        <f t="shared" si="6"/>
        <v>11134032.52</v>
      </c>
      <c r="K44" s="131"/>
      <c r="L44" s="168"/>
    </row>
    <row r="45" spans="1:12" s="160" customFormat="1" ht="15" x14ac:dyDescent="0.25">
      <c r="A45" s="242">
        <v>38</v>
      </c>
      <c r="B45" s="244" t="s">
        <v>147</v>
      </c>
      <c r="C45" s="242" t="s">
        <v>181</v>
      </c>
      <c r="D45" s="244" t="s">
        <v>182</v>
      </c>
      <c r="E45" s="245">
        <v>5584701.1600000001</v>
      </c>
      <c r="F45" s="246"/>
      <c r="G45" s="247">
        <v>0</v>
      </c>
      <c r="H45" s="248">
        <f t="shared" si="5"/>
        <v>5584701.1600000001</v>
      </c>
      <c r="I45" s="246">
        <v>0</v>
      </c>
      <c r="J45" s="248">
        <f t="shared" si="6"/>
        <v>5584701.1600000001</v>
      </c>
      <c r="K45" s="131"/>
      <c r="L45" s="168"/>
    </row>
    <row r="46" spans="1:12" s="160" customFormat="1" ht="15" x14ac:dyDescent="0.25">
      <c r="A46" s="242">
        <v>39</v>
      </c>
      <c r="B46" s="244" t="s">
        <v>80</v>
      </c>
      <c r="C46" s="242" t="s">
        <v>183</v>
      </c>
      <c r="D46" s="244" t="s">
        <v>186</v>
      </c>
      <c r="E46" s="245">
        <v>3588423.75</v>
      </c>
      <c r="F46" s="246"/>
      <c r="G46" s="247">
        <v>0</v>
      </c>
      <c r="H46" s="248">
        <f t="shared" si="5"/>
        <v>3588423.75</v>
      </c>
      <c r="I46" s="246">
        <v>0</v>
      </c>
      <c r="J46" s="248">
        <f t="shared" si="6"/>
        <v>3588423.75</v>
      </c>
      <c r="K46" s="131"/>
      <c r="L46" s="168"/>
    </row>
    <row r="47" spans="1:12" s="160" customFormat="1" ht="15" x14ac:dyDescent="0.25">
      <c r="A47" s="242">
        <v>40</v>
      </c>
      <c r="B47" s="243" t="s">
        <v>107</v>
      </c>
      <c r="C47" s="242" t="s">
        <v>184</v>
      </c>
      <c r="D47" s="244" t="s">
        <v>187</v>
      </c>
      <c r="E47" s="245">
        <v>4437074.6900000004</v>
      </c>
      <c r="F47" s="246"/>
      <c r="G47" s="247">
        <v>0</v>
      </c>
      <c r="H47" s="248">
        <f t="shared" si="5"/>
        <v>4437074.6900000004</v>
      </c>
      <c r="I47" s="246">
        <v>0</v>
      </c>
      <c r="J47" s="248">
        <f t="shared" si="6"/>
        <v>4437074.6900000004</v>
      </c>
      <c r="K47" s="131"/>
      <c r="L47" s="168"/>
    </row>
    <row r="48" spans="1:12" s="160" customFormat="1" ht="15" x14ac:dyDescent="0.25">
      <c r="A48" s="242">
        <v>41</v>
      </c>
      <c r="B48" s="249" t="s">
        <v>137</v>
      </c>
      <c r="C48" s="242" t="s">
        <v>185</v>
      </c>
      <c r="D48" s="244" t="s">
        <v>188</v>
      </c>
      <c r="E48" s="245">
        <v>2220222.63</v>
      </c>
      <c r="F48" s="246"/>
      <c r="G48" s="247">
        <v>0</v>
      </c>
      <c r="H48" s="248">
        <f t="shared" ref="H48" si="7">E48-G48</f>
        <v>2220222.63</v>
      </c>
      <c r="I48" s="246">
        <v>0</v>
      </c>
      <c r="J48" s="248">
        <f t="shared" ref="J48" si="8">H48-I48</f>
        <v>2220222.63</v>
      </c>
      <c r="K48" s="131"/>
      <c r="L48" s="168"/>
    </row>
    <row r="49" spans="1:12" s="160" customFormat="1" ht="15.75" thickBot="1" x14ac:dyDescent="0.3">
      <c r="A49" s="250">
        <v>42</v>
      </c>
      <c r="B49" s="251" t="s">
        <v>190</v>
      </c>
      <c r="C49" s="250" t="s">
        <v>0</v>
      </c>
      <c r="D49" s="252" t="s">
        <v>189</v>
      </c>
      <c r="E49" s="253">
        <v>18542000</v>
      </c>
      <c r="F49" s="254"/>
      <c r="G49" s="255">
        <v>0</v>
      </c>
      <c r="H49" s="256">
        <f t="shared" si="5"/>
        <v>18542000</v>
      </c>
      <c r="I49" s="254">
        <v>0</v>
      </c>
      <c r="J49" s="256">
        <f t="shared" si="6"/>
        <v>18542000</v>
      </c>
      <c r="K49" s="131"/>
      <c r="L49" s="168"/>
    </row>
    <row r="50" spans="1:12" ht="13.5" thickBot="1" x14ac:dyDescent="0.25">
      <c r="D50" s="7" t="s">
        <v>88</v>
      </c>
      <c r="E50" s="14">
        <f>SUM(E5:E49)</f>
        <v>291182313.25999999</v>
      </c>
      <c r="F50" s="14">
        <f t="shared" ref="F50:J50" si="9">SUM(F5:F49)</f>
        <v>13811682.020999998</v>
      </c>
      <c r="G50" s="14">
        <f t="shared" si="9"/>
        <v>76544219.219999984</v>
      </c>
      <c r="H50" s="14">
        <f t="shared" si="9"/>
        <v>214638094.03999999</v>
      </c>
      <c r="I50" s="14">
        <f t="shared" si="9"/>
        <v>45058017.969999999</v>
      </c>
      <c r="J50" s="14">
        <f t="shared" si="9"/>
        <v>169580076.06999999</v>
      </c>
      <c r="L50" s="9" t="s">
        <v>0</v>
      </c>
    </row>
    <row r="51" spans="1:12" ht="4.5" customHeight="1" x14ac:dyDescent="0.2">
      <c r="I51" s="10" t="s">
        <v>0</v>
      </c>
      <c r="J51" s="10" t="s">
        <v>0</v>
      </c>
    </row>
  </sheetData>
  <mergeCells count="1">
    <mergeCell ref="A2:J2"/>
  </mergeCells>
  <pageMargins left="0.19685039370078741" right="0.19685039370078741" top="0.19685039370078741" bottom="0.19685039370078741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Hoja3</vt:lpstr>
      <vt:lpstr>Hoja1</vt:lpstr>
      <vt:lpstr>Hoja2</vt:lpstr>
      <vt:lpstr>Saldo al 23 de Agost</vt:lpstr>
      <vt:lpstr>Hoja1!Área_de_impresión</vt:lpstr>
      <vt:lpstr>Hoja3!Área_de_impresión</vt:lpstr>
      <vt:lpstr>'Saldo al 23 de Agost'!Área_de_impresión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seapal</cp:lastModifiedBy>
  <cp:lastPrinted>2022-09-01T14:05:01Z</cp:lastPrinted>
  <dcterms:created xsi:type="dcterms:W3CDTF">2022-04-20T16:42:09Z</dcterms:created>
  <dcterms:modified xsi:type="dcterms:W3CDTF">2022-10-11T17:11:10Z</dcterms:modified>
</cp:coreProperties>
</file>